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C\Desktop\gen ed\"/>
    </mc:Choice>
  </mc:AlternateContent>
  <bookViews>
    <workbookView xWindow="0" yWindow="0" windowWidth="21825" windowHeight="11565"/>
  </bookViews>
  <sheets>
    <sheet name="START" sheetId="1" r:id="rId1"/>
    <sheet name="AA Example" sheetId="5" r:id="rId2"/>
    <sheet name="AS Example" sheetId="4" r:id="rId3"/>
  </sheets>
  <definedNames>
    <definedName name="_xlnm.Print_Area" localSheetId="1">'AA Example'!$A$1:$K$45</definedName>
    <definedName name="_xlnm.Print_Area" localSheetId="2">'AS Example'!$A$1:$K$46</definedName>
    <definedName name="_xlnm.Print_Area" localSheetId="0">START!$A$1:$K$45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H32" i="5"/>
  <c r="G32" i="5" s="1"/>
  <c r="D31" i="5"/>
  <c r="I30" i="5"/>
  <c r="D30" i="5"/>
  <c r="H26" i="5"/>
  <c r="G26" i="5" s="1"/>
  <c r="I22" i="5"/>
  <c r="I31" i="5" s="1"/>
  <c r="I18" i="5"/>
  <c r="I17" i="5"/>
  <c r="I16" i="5"/>
  <c r="E40" i="4"/>
  <c r="I40" i="4" s="1"/>
  <c r="C40" i="4"/>
  <c r="D40" i="4" s="1"/>
  <c r="D34" i="4"/>
  <c r="H32" i="4"/>
  <c r="G32" i="4" s="1"/>
  <c r="I31" i="4"/>
  <c r="D31" i="4"/>
  <c r="I30" i="4"/>
  <c r="D30" i="4"/>
  <c r="H26" i="4"/>
  <c r="I26" i="4" s="1"/>
  <c r="I22" i="4"/>
  <c r="I18" i="4"/>
  <c r="I17" i="4"/>
  <c r="I16" i="4"/>
  <c r="I18" i="1"/>
  <c r="I17" i="1"/>
  <c r="I30" i="1"/>
  <c r="I16" i="1"/>
  <c r="D34" i="1"/>
  <c r="D30" i="1"/>
  <c r="D31" i="1"/>
  <c r="I22" i="1"/>
  <c r="I31" i="1" s="1"/>
  <c r="H32" i="1"/>
  <c r="G32" i="1" s="1"/>
  <c r="H26" i="1"/>
  <c r="I26" i="5" l="1"/>
  <c r="H41" i="5"/>
  <c r="I32" i="5"/>
  <c r="G26" i="4"/>
  <c r="H41" i="4"/>
  <c r="I32" i="4"/>
  <c r="I32" i="1"/>
  <c r="H41" i="1"/>
  <c r="I26" i="1"/>
  <c r="G26" i="1"/>
  <c r="B40" i="5" l="1"/>
  <c r="G41" i="5"/>
  <c r="C41" i="5"/>
  <c r="B39" i="5"/>
  <c r="I41" i="5"/>
  <c r="E41" i="5"/>
  <c r="B38" i="5"/>
  <c r="H42" i="5"/>
  <c r="H43" i="5" s="1"/>
  <c r="C41" i="4"/>
  <c r="I41" i="4"/>
  <c r="H42" i="4"/>
  <c r="H43" i="4" s="1"/>
  <c r="B39" i="4"/>
  <c r="B40" i="4"/>
  <c r="G41" i="4"/>
  <c r="E41" i="4"/>
  <c r="B38" i="4"/>
  <c r="E41" i="1"/>
  <c r="G41" i="1"/>
  <c r="B38" i="1"/>
  <c r="E38" i="1" s="1"/>
  <c r="I38" i="1" s="1"/>
  <c r="C41" i="1"/>
  <c r="I41" i="1"/>
  <c r="B40" i="1"/>
  <c r="E40" i="1" s="1"/>
  <c r="I40" i="1" s="1"/>
  <c r="B39" i="1"/>
  <c r="E39" i="1" s="1"/>
  <c r="I39" i="1" s="1"/>
  <c r="H42" i="1"/>
  <c r="E40" i="5" l="1"/>
  <c r="I40" i="5" s="1"/>
  <c r="C40" i="5"/>
  <c r="D40" i="5" s="1"/>
  <c r="E39" i="5"/>
  <c r="I39" i="5" s="1"/>
  <c r="C39" i="5"/>
  <c r="D39" i="5" s="1"/>
  <c r="E38" i="5"/>
  <c r="I38" i="5" s="1"/>
  <c r="C38" i="5"/>
  <c r="D38" i="5" s="1"/>
  <c r="I43" i="5"/>
  <c r="G43" i="5"/>
  <c r="G42" i="5"/>
  <c r="I42" i="5"/>
  <c r="H45" i="5"/>
  <c r="E39" i="4"/>
  <c r="I39" i="4" s="1"/>
  <c r="C39" i="4"/>
  <c r="D39" i="4" s="1"/>
  <c r="E38" i="4"/>
  <c r="I38" i="4" s="1"/>
  <c r="C38" i="4"/>
  <c r="D38" i="4" s="1"/>
  <c r="I43" i="4"/>
  <c r="G43" i="4"/>
  <c r="G42" i="4"/>
  <c r="I42" i="4"/>
  <c r="H45" i="4"/>
  <c r="H45" i="1"/>
  <c r="I45" i="1" s="1"/>
  <c r="I42" i="1"/>
  <c r="G42" i="1"/>
  <c r="C38" i="1"/>
  <c r="D38" i="1" s="1"/>
  <c r="C39" i="1"/>
  <c r="D39" i="1" s="1"/>
  <c r="C40" i="1"/>
  <c r="D40" i="1" s="1"/>
  <c r="H43" i="1"/>
  <c r="I45" i="5" l="1"/>
  <c r="G45" i="5"/>
  <c r="I45" i="4"/>
  <c r="G45" i="4"/>
  <c r="G45" i="1"/>
  <c r="G43" i="1"/>
  <c r="I43" i="1"/>
</calcChain>
</file>

<file path=xl/sharedStrings.xml><?xml version="1.0" encoding="utf-8"?>
<sst xmlns="http://schemas.openxmlformats.org/spreadsheetml/2006/main" count="301" uniqueCount="111">
  <si>
    <t>Applicable Classes</t>
  </si>
  <si>
    <t>Hrs</t>
  </si>
  <si>
    <t>I. Orientation</t>
  </si>
  <si>
    <t>II. Communication Skills</t>
  </si>
  <si>
    <t>1. Written Communications</t>
  </si>
  <si>
    <t>2. Oral Communications</t>
  </si>
  <si>
    <t>3. Evidence-Based Communications</t>
  </si>
  <si>
    <t>III. Critical and Artistic Reasoning</t>
  </si>
  <si>
    <t>1. Mathematical Reasoning</t>
  </si>
  <si>
    <t>2. Scientific Reasoning</t>
  </si>
  <si>
    <t>3. Scientific Data Interp./Collection</t>
  </si>
  <si>
    <t>4. Artistic Reasoning</t>
  </si>
  <si>
    <t>IV. Human Societies and Experiences</t>
  </si>
  <si>
    <t>1. Structure of Societies</t>
  </si>
  <si>
    <t>2. American Constitutions/Institutions</t>
  </si>
  <si>
    <t>3. Humanities</t>
  </si>
  <si>
    <t>V. Technological Proficiency</t>
  </si>
  <si>
    <t>1. Technological Proficiency</t>
  </si>
  <si>
    <t>Program Calculator</t>
  </si>
  <si>
    <t>General Education Core (min. 33.5 hrs)</t>
  </si>
  <si>
    <t>3-5</t>
  </si>
  <si>
    <t>3-4</t>
  </si>
  <si>
    <t>3-6</t>
  </si>
  <si>
    <t>33.5 +</t>
  </si>
  <si>
    <t>COM 101;THTR 102;THTR 221</t>
  </si>
  <si>
    <t>INT 100 or 24 transfer credits</t>
  </si>
  <si>
    <t>ENG 102</t>
  </si>
  <si>
    <t>ENG 100;ENG 101 [or substitution]</t>
  </si>
  <si>
    <t>Any 100-199 Science Class or ANTH 102</t>
  </si>
  <si>
    <t>COMPETENCIES</t>
  </si>
  <si>
    <t>1. Foundations I</t>
  </si>
  <si>
    <t>2. Foundations II</t>
  </si>
  <si>
    <t>6-8</t>
  </si>
  <si>
    <t>Program Requirements (27 hrs)</t>
  </si>
  <si>
    <t>MATH 120;MATH 126;MATH 128;MATH 181</t>
  </si>
  <si>
    <t>and SUBCOMPETENCIES</t>
  </si>
  <si>
    <t xml:space="preserve">TOTAL GENERAL EDUCATION CORE </t>
  </si>
  <si>
    <t xml:space="preserve">TOTAL FOUNDATIONS COURSES </t>
  </si>
  <si>
    <t xml:space="preserve"> TOTAL PROGRAM FOCUS COURSES</t>
  </si>
  <si>
    <t>HIST 101/102* or PSC 101</t>
  </si>
  <si>
    <t>Course</t>
  </si>
  <si>
    <t>PHIL 102</t>
  </si>
  <si>
    <t>Program Requirement I</t>
  </si>
  <si>
    <t>Program Requirement II</t>
  </si>
  <si>
    <t>Program Requirement III</t>
  </si>
  <si>
    <t>INT 100</t>
  </si>
  <si>
    <t>COM 101</t>
  </si>
  <si>
    <t>MATH 181</t>
  </si>
  <si>
    <t>CHEM 121</t>
  </si>
  <si>
    <t>CHEM 122</t>
  </si>
  <si>
    <t>ART 101</t>
  </si>
  <si>
    <t>PSC 101</t>
  </si>
  <si>
    <t>GIS 109</t>
  </si>
  <si>
    <t>PHYS 180</t>
  </si>
  <si>
    <t>PHYS 181</t>
  </si>
  <si>
    <t>PHYS 182</t>
  </si>
  <si>
    <t>MATH 182</t>
  </si>
  <si>
    <t>MATH 283</t>
  </si>
  <si>
    <t>MATH 285</t>
  </si>
  <si>
    <t>ECON 102</t>
  </si>
  <si>
    <t>Program Requirement IV</t>
  </si>
  <si>
    <t>ENG 100</t>
  </si>
  <si>
    <t>FOUNDATIONS COURSES (minimum 6 credit hours)</t>
  </si>
  <si>
    <t>Elective</t>
  </si>
  <si>
    <t>AA/AS Degree Program Course Calculator</t>
  </si>
  <si>
    <t>BIOL 190;CHEM 100, 121;GEOL 101;PHYS 100, 151</t>
  </si>
  <si>
    <t>CIT 129; CS 135;GIS 109; GRC 119;IS 101</t>
  </si>
  <si>
    <t>ART 100,101,107,160; FIS 100; MUS 101,121; THTR 100,105</t>
  </si>
  <si>
    <t>ART 260,261; ENG 203,223; FREN 111,112; HIST 105,106;HUM 101,111; MUS 125; PHIL 102, 129; SPAN 111,112,211</t>
  </si>
  <si>
    <t>Warnings</t>
  </si>
  <si>
    <t>PROPOSED GENERAL EDUCATION RE-DESIGN - Revision 8 May 2017</t>
  </si>
  <si>
    <t>Selected by program</t>
  </si>
  <si>
    <t xml:space="preserve">Program Name: </t>
  </si>
  <si>
    <t>AA or AS?:</t>
  </si>
  <si>
    <t>AS</t>
  </si>
  <si>
    <t>AA</t>
  </si>
  <si>
    <t>Roman numerals in Program Requirements just represent "slots" to be filled.</t>
  </si>
  <si>
    <t>Pre-filled example</t>
  </si>
  <si>
    <t>User Notes</t>
  </si>
  <si>
    <t>minimum 33.5 hours, selected from below</t>
  </si>
  <si>
    <t>PSY 208</t>
  </si>
  <si>
    <t>MATH 128</t>
  </si>
  <si>
    <t>yes</t>
  </si>
  <si>
    <t>BIOL 190</t>
  </si>
  <si>
    <t xml:space="preserve">TOTAL PROGRAM REQUIREMENT COURSES </t>
  </si>
  <si>
    <t>IS 101</t>
  </si>
  <si>
    <t>PROGRAM FOCUS COURSES (minimum 18 credit hours + overload from Gen Ed/Foundations)</t>
  </si>
  <si>
    <r>
      <rPr>
        <b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 Fill in yellow boxes; under "Course," enter course name and credit hours under "Hrs"; hours and warnings will automatically calculate.</t>
    </r>
  </si>
  <si>
    <t>Req Hrs</t>
  </si>
  <si>
    <t>ECON 103</t>
  </si>
  <si>
    <t>Business</t>
  </si>
  <si>
    <t>Pattern of Study? yes or no:</t>
  </si>
  <si>
    <t>ENV 100</t>
  </si>
  <si>
    <t>ACC 201</t>
  </si>
  <si>
    <t>ACC 202</t>
  </si>
  <si>
    <t>MKT 210</t>
  </si>
  <si>
    <t>Engineering Science (begin with Calc)</t>
  </si>
  <si>
    <t>Catalog: Humanities</t>
  </si>
  <si>
    <t>Catalog: ECON 102 (rec)</t>
  </si>
  <si>
    <t>Catalog: Technology</t>
  </si>
  <si>
    <t>Catalog: Elective</t>
  </si>
  <si>
    <t>Catalog: Science (3 cr)</t>
  </si>
  <si>
    <t>Catalog: Fine Arts</t>
  </si>
  <si>
    <t>NOTE: 2017 Catalog lists 62.5 hours for this pattern of study (page 191)</t>
  </si>
  <si>
    <t>General Education Core (33.5 hrs)</t>
  </si>
  <si>
    <t>Catalog: Science (4 cr)</t>
  </si>
  <si>
    <t>THTR 100</t>
  </si>
  <si>
    <t>Catalog: Hum / Fine Arts</t>
  </si>
  <si>
    <t>NOTE: 2017 Catalog lists 60.5 hours for this pattern of study (page 95)</t>
  </si>
  <si>
    <t>ANTH 101,201,202; CRJ 104; ECON 102, 103; GEOG 106; HMS 200; PSY 101,208; SOC 101</t>
  </si>
  <si>
    <t>Science (3 cr) in 2017 Catalog based on existing Science B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</si>
</sst>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1" xfId="0" applyFont="1" applyBorder="1" applyAlignment="1">
      <alignment vertical="center" wrapText="1"/>
    </xf>
    <xf numFmtId="0" fontId="4" fillId="0" borderId="12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/>
    <xf numFmtId="0" fontId="2" fillId="0" borderId="10" xfId="0" applyFont="1" applyBorder="1"/>
    <xf numFmtId="0" fontId="2" fillId="0" borderId="13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16" fontId="2" fillId="3" borderId="1" xfId="0" quotePrefix="1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2" xfId="0" applyFont="1" applyBorder="1"/>
    <xf numFmtId="0" fontId="2" fillId="3" borderId="8" xfId="0" applyFont="1" applyFill="1" applyBorder="1"/>
    <xf numFmtId="0" fontId="2" fillId="3" borderId="12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7" xfId="0" applyFont="1" applyBorder="1"/>
    <xf numFmtId="0" fontId="3" fillId="0" borderId="13" xfId="0" applyFont="1" applyBorder="1"/>
    <xf numFmtId="16" fontId="3" fillId="0" borderId="17" xfId="0" quotePrefix="1" applyNumberFormat="1" applyFont="1" applyBorder="1" applyAlignment="1">
      <alignment horizontal="center"/>
    </xf>
    <xf numFmtId="16" fontId="3" fillId="3" borderId="17" xfId="0" quotePrefix="1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4" borderId="6" xfId="0" quotePrefix="1" applyFont="1" applyFill="1" applyBorder="1"/>
    <xf numFmtId="0" fontId="2" fillId="4" borderId="1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2" fillId="0" borderId="16" xfId="0" applyFont="1" applyBorder="1"/>
    <xf numFmtId="0" fontId="2" fillId="0" borderId="4" xfId="0" applyFont="1" applyBorder="1"/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8" xfId="0" applyFont="1" applyBorder="1"/>
    <xf numFmtId="0" fontId="3" fillId="0" borderId="6" xfId="0" quotePrefix="1" applyFont="1" applyBorder="1"/>
    <xf numFmtId="0" fontId="3" fillId="4" borderId="6" xfId="0" quotePrefix="1" applyFont="1" applyFill="1" applyBorder="1"/>
    <xf numFmtId="0" fontId="2" fillId="4" borderId="8" xfId="0" applyFont="1" applyFill="1" applyBorder="1" applyAlignment="1">
      <alignment horizontal="center"/>
    </xf>
    <xf numFmtId="0" fontId="1" fillId="0" borderId="0" xfId="0" applyFont="1"/>
    <xf numFmtId="0" fontId="3" fillId="4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10" xfId="0" applyFont="1" applyFill="1" applyBorder="1"/>
    <xf numFmtId="0" fontId="2" fillId="2" borderId="6" xfId="0" applyFont="1" applyFill="1" applyBorder="1"/>
    <xf numFmtId="0" fontId="8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22" xfId="0" applyFont="1" applyBorder="1"/>
    <xf numFmtId="0" fontId="4" fillId="0" borderId="23" xfId="0" applyFont="1" applyBorder="1"/>
    <xf numFmtId="0" fontId="2" fillId="0" borderId="21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/>
    <xf numFmtId="16" fontId="2" fillId="0" borderId="3" xfId="0" quotePrefix="1" applyNumberFormat="1" applyFont="1" applyBorder="1" applyAlignment="1">
      <alignment horizontal="center"/>
    </xf>
    <xf numFmtId="16" fontId="2" fillId="2" borderId="3" xfId="0" quotePrefix="1" applyNumberFormat="1" applyFont="1" applyFill="1" applyBorder="1" applyAlignment="1">
      <alignment horizontal="center"/>
    </xf>
    <xf numFmtId="0" fontId="2" fillId="0" borderId="21" xfId="0" quotePrefix="1" applyFont="1" applyBorder="1" applyAlignment="1">
      <alignment horizontal="center"/>
    </xf>
    <xf numFmtId="0" fontId="2" fillId="2" borderId="21" xfId="0" quotePrefix="1" applyFont="1" applyFill="1" applyBorder="1" applyAlignment="1">
      <alignment horizontal="center"/>
    </xf>
    <xf numFmtId="0" fontId="3" fillId="0" borderId="5" xfId="0" applyFont="1" applyBorder="1"/>
    <xf numFmtId="0" fontId="2" fillId="0" borderId="9" xfId="0" applyFont="1" applyBorder="1"/>
    <xf numFmtId="16" fontId="2" fillId="0" borderId="2" xfId="0" quotePrefix="1" applyNumberFormat="1" applyFont="1" applyBorder="1" applyAlignment="1">
      <alignment horizontal="center"/>
    </xf>
    <xf numFmtId="16" fontId="2" fillId="3" borderId="2" xfId="0" quotePrefix="1" applyNumberFormat="1" applyFont="1" applyFill="1" applyBorder="1" applyAlignment="1">
      <alignment horizontal="center"/>
    </xf>
    <xf numFmtId="0" fontId="2" fillId="0" borderId="2" xfId="0" applyFont="1" applyBorder="1"/>
    <xf numFmtId="0" fontId="9" fillId="2" borderId="0" xfId="0" applyFont="1" applyFill="1" applyAlignment="1">
      <alignment horizontal="center" vertical="center" textRotation="90"/>
    </xf>
    <xf numFmtId="0" fontId="9" fillId="3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1">
    <cellStyle name="Normal" xfId="0" builtinId="0"/>
  </cellStyles>
  <dxfs count="18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59105</xdr:rowOff>
    </xdr:from>
    <xdr:to>
      <xdr:col>2</xdr:col>
      <xdr:colOff>1085849</xdr:colOff>
      <xdr:row>6</xdr:row>
      <xdr:rowOff>1038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7A01BA-C5E2-4EB9-A1CF-E851F2CA4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105"/>
          <a:ext cx="1714499" cy="1123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59105</xdr:rowOff>
    </xdr:from>
    <xdr:to>
      <xdr:col>2</xdr:col>
      <xdr:colOff>1085849</xdr:colOff>
      <xdr:row>6</xdr:row>
      <xdr:rowOff>1038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D5B5F-1FAD-4895-AF02-C37AF447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105"/>
          <a:ext cx="1714499" cy="1123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59105</xdr:rowOff>
    </xdr:from>
    <xdr:to>
      <xdr:col>2</xdr:col>
      <xdr:colOff>1085849</xdr:colOff>
      <xdr:row>6</xdr:row>
      <xdr:rowOff>1038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A9AB6A-7B0D-4A0B-98A8-34C2088CE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105"/>
          <a:ext cx="1714499" cy="112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6"/>
  <sheetViews>
    <sheetView tabSelected="1" workbookViewId="0">
      <selection activeCell="R37" sqref="R37"/>
    </sheetView>
  </sheetViews>
  <sheetFormatPr defaultRowHeight="14.25" x14ac:dyDescent="0.2"/>
  <cols>
    <col min="1" max="1" width="6.140625" style="1" customWidth="1"/>
    <col min="2" max="2" width="3.28515625" style="1" customWidth="1"/>
    <col min="3" max="3" width="35.7109375" style="1" customWidth="1"/>
    <col min="4" max="4" width="42.7109375" style="1" customWidth="1"/>
    <col min="5" max="5" width="11.140625" style="1" customWidth="1"/>
    <col min="6" max="6" width="0.85546875" style="1" customWidth="1"/>
    <col min="7" max="7" width="12.7109375" style="1" customWidth="1"/>
    <col min="8" max="8" width="9.140625" style="1"/>
    <col min="9" max="9" width="23.7109375" style="1" customWidth="1"/>
    <col min="10" max="10" width="25.7109375" style="1" customWidth="1"/>
    <col min="11" max="11" width="1.7109375" style="1" customWidth="1"/>
    <col min="12" max="16384" width="9.140625" style="1"/>
  </cols>
  <sheetData>
    <row r="2" spans="1:11" ht="18" x14ac:dyDescent="0.25">
      <c r="C2" s="114" t="s">
        <v>70</v>
      </c>
      <c r="D2" s="114"/>
      <c r="E2" s="114"/>
      <c r="F2" s="114"/>
      <c r="G2" s="114"/>
      <c r="H2" s="114"/>
      <c r="I2" s="114"/>
      <c r="J2" s="114"/>
    </row>
    <row r="3" spans="1:11" ht="15.75" x14ac:dyDescent="0.25">
      <c r="C3" s="115" t="s">
        <v>64</v>
      </c>
      <c r="D3" s="115"/>
      <c r="E3" s="115"/>
      <c r="F3" s="115"/>
      <c r="G3" s="115"/>
      <c r="H3" s="115"/>
      <c r="I3" s="115"/>
      <c r="J3" s="115"/>
    </row>
    <row r="4" spans="1:11" ht="15.75" x14ac:dyDescent="0.25">
      <c r="C4" s="20" t="s">
        <v>72</v>
      </c>
      <c r="D4" s="21"/>
      <c r="E4" s="2" t="s">
        <v>73</v>
      </c>
      <c r="G4" s="3"/>
      <c r="H4" s="117" t="s">
        <v>91</v>
      </c>
      <c r="I4" s="117"/>
    </row>
    <row r="5" spans="1:11" ht="15" x14ac:dyDescent="0.25">
      <c r="C5" s="116" t="s">
        <v>87</v>
      </c>
      <c r="D5" s="116"/>
      <c r="E5" s="116"/>
      <c r="F5" s="116"/>
      <c r="G5" s="116"/>
      <c r="H5" s="116"/>
      <c r="I5" s="116"/>
      <c r="J5" s="116"/>
    </row>
    <row r="6" spans="1:11" x14ac:dyDescent="0.2">
      <c r="C6" s="118" t="s">
        <v>76</v>
      </c>
      <c r="D6" s="118"/>
      <c r="E6" s="118"/>
      <c r="F6" s="118"/>
      <c r="G6" s="118"/>
      <c r="H6" s="118"/>
      <c r="I6" s="118"/>
      <c r="J6" s="118"/>
    </row>
    <row r="7" spans="1:11" ht="5.0999999999999996" customHeight="1" x14ac:dyDescent="0.2">
      <c r="A7" s="112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x14ac:dyDescent="0.25">
      <c r="A8" s="112"/>
      <c r="B8" s="9" t="s">
        <v>29</v>
      </c>
      <c r="C8" s="9"/>
      <c r="D8" s="126" t="s">
        <v>79</v>
      </c>
      <c r="E8" s="126"/>
      <c r="F8" s="9"/>
      <c r="G8" s="126" t="s">
        <v>18</v>
      </c>
      <c r="H8" s="126"/>
      <c r="I8" s="126"/>
      <c r="J8" s="6"/>
      <c r="K8" s="6"/>
    </row>
    <row r="9" spans="1:11" ht="15" customHeight="1" thickBot="1" x14ac:dyDescent="0.3">
      <c r="A9" s="112"/>
      <c r="B9" s="10"/>
      <c r="C9" s="10" t="s">
        <v>35</v>
      </c>
      <c r="D9" s="17" t="s">
        <v>0</v>
      </c>
      <c r="E9" s="17" t="s">
        <v>88</v>
      </c>
      <c r="F9" s="10"/>
      <c r="G9" s="17" t="s">
        <v>40</v>
      </c>
      <c r="H9" s="17" t="s">
        <v>1</v>
      </c>
      <c r="I9" s="17" t="s">
        <v>69</v>
      </c>
      <c r="J9" s="17" t="s">
        <v>78</v>
      </c>
      <c r="K9" s="6"/>
    </row>
    <row r="10" spans="1:11" ht="15.75" thickTop="1" x14ac:dyDescent="0.25">
      <c r="A10" s="112"/>
      <c r="B10" s="11" t="s">
        <v>2</v>
      </c>
      <c r="C10" s="35"/>
      <c r="D10" s="41" t="s">
        <v>25</v>
      </c>
      <c r="E10" s="12">
        <v>0.5</v>
      </c>
      <c r="F10" s="13"/>
      <c r="G10" s="45" t="s">
        <v>45</v>
      </c>
      <c r="H10" s="45">
        <v>0.5</v>
      </c>
      <c r="I10" s="35"/>
      <c r="J10" s="14" t="s">
        <v>77</v>
      </c>
      <c r="K10" s="6"/>
    </row>
    <row r="11" spans="1:11" ht="15" x14ac:dyDescent="0.25">
      <c r="A11" s="112"/>
      <c r="B11" s="9" t="s">
        <v>3</v>
      </c>
      <c r="C11" s="91"/>
      <c r="D11" s="90"/>
      <c r="E11" s="7"/>
      <c r="F11" s="7"/>
      <c r="G11" s="7"/>
      <c r="H11" s="89"/>
      <c r="I11" s="91"/>
      <c r="J11" s="6"/>
      <c r="K11" s="6"/>
    </row>
    <row r="12" spans="1:11" x14ac:dyDescent="0.2">
      <c r="A12" s="112"/>
      <c r="C12" s="37" t="s">
        <v>4</v>
      </c>
      <c r="D12" s="42" t="s">
        <v>27</v>
      </c>
      <c r="E12" s="15">
        <v>3</v>
      </c>
      <c r="F12" s="16"/>
      <c r="G12" s="47"/>
      <c r="H12" s="47"/>
      <c r="I12" s="37"/>
      <c r="J12" s="14"/>
      <c r="K12" s="6"/>
    </row>
    <row r="13" spans="1:11" x14ac:dyDescent="0.2">
      <c r="A13" s="112"/>
      <c r="C13" s="97" t="s">
        <v>5</v>
      </c>
      <c r="D13" s="98" t="s">
        <v>24</v>
      </c>
      <c r="E13" s="99">
        <v>3</v>
      </c>
      <c r="F13" s="100"/>
      <c r="G13" s="101"/>
      <c r="H13" s="101"/>
      <c r="I13" s="97"/>
      <c r="J13" s="102"/>
      <c r="K13" s="6"/>
    </row>
    <row r="14" spans="1:11" x14ac:dyDescent="0.2">
      <c r="A14" s="112"/>
      <c r="B14" s="14"/>
      <c r="C14" s="37" t="s">
        <v>6</v>
      </c>
      <c r="D14" s="42" t="s">
        <v>26</v>
      </c>
      <c r="E14" s="15">
        <v>3</v>
      </c>
      <c r="F14" s="16"/>
      <c r="G14" s="47"/>
      <c r="H14" s="47"/>
      <c r="I14" s="37"/>
      <c r="J14" s="14"/>
      <c r="K14" s="6"/>
    </row>
    <row r="15" spans="1:11" ht="15" x14ac:dyDescent="0.25">
      <c r="A15" s="112"/>
      <c r="B15" s="9" t="s">
        <v>7</v>
      </c>
      <c r="C15" s="91"/>
      <c r="D15" s="90"/>
      <c r="E15" s="7"/>
      <c r="F15" s="7"/>
      <c r="G15" s="7"/>
      <c r="H15" s="89"/>
      <c r="I15" s="91"/>
      <c r="J15" s="6"/>
      <c r="K15" s="6"/>
    </row>
    <row r="16" spans="1:11" x14ac:dyDescent="0.2">
      <c r="A16" s="112"/>
      <c r="C16" s="37" t="s">
        <v>8</v>
      </c>
      <c r="D16" s="42" t="s">
        <v>34</v>
      </c>
      <c r="E16" s="103" t="s">
        <v>20</v>
      </c>
      <c r="F16" s="104"/>
      <c r="G16" s="47"/>
      <c r="H16" s="47"/>
      <c r="I16" s="37" t="str">
        <f>IF(H16&gt;3,(H16-3)&amp;" add't program hrs","")</f>
        <v/>
      </c>
      <c r="J16" s="14"/>
      <c r="K16" s="6"/>
    </row>
    <row r="17" spans="1:11" x14ac:dyDescent="0.2">
      <c r="A17" s="112"/>
      <c r="C17" s="97" t="s">
        <v>9</v>
      </c>
      <c r="D17" s="98" t="s">
        <v>28</v>
      </c>
      <c r="E17" s="105" t="s">
        <v>21</v>
      </c>
      <c r="F17" s="106"/>
      <c r="G17" s="101"/>
      <c r="H17" s="101"/>
      <c r="I17" s="97" t="str">
        <f>IF(H17&gt;3,(H17-3)&amp;" add't program hr","")</f>
        <v/>
      </c>
      <c r="J17" s="102"/>
      <c r="K17" s="6"/>
    </row>
    <row r="18" spans="1:11" x14ac:dyDescent="0.2">
      <c r="A18" s="112"/>
      <c r="C18" s="97" t="s">
        <v>10</v>
      </c>
      <c r="D18" s="98" t="s">
        <v>65</v>
      </c>
      <c r="E18" s="105" t="s">
        <v>21</v>
      </c>
      <c r="F18" s="106"/>
      <c r="G18" s="101"/>
      <c r="H18" s="101"/>
      <c r="I18" s="97" t="str">
        <f>IF(H18&gt;3,(H18-3)&amp;" add't program hr","")</f>
        <v/>
      </c>
      <c r="J18" s="102"/>
      <c r="K18" s="6"/>
    </row>
    <row r="19" spans="1:11" ht="24" x14ac:dyDescent="0.2">
      <c r="A19" s="112"/>
      <c r="B19" s="30"/>
      <c r="C19" s="38" t="s">
        <v>11</v>
      </c>
      <c r="D19" s="43" t="s">
        <v>67</v>
      </c>
      <c r="E19" s="31">
        <v>3</v>
      </c>
      <c r="F19" s="32"/>
      <c r="G19" s="48"/>
      <c r="H19" s="48"/>
      <c r="I19" s="38"/>
      <c r="J19" s="30"/>
      <c r="K19" s="6"/>
    </row>
    <row r="20" spans="1:11" ht="15" x14ac:dyDescent="0.25">
      <c r="A20" s="112"/>
      <c r="B20" s="9" t="s">
        <v>12</v>
      </c>
      <c r="C20" s="91"/>
      <c r="D20" s="90"/>
      <c r="E20" s="7"/>
      <c r="F20" s="7"/>
      <c r="G20" s="7"/>
      <c r="H20" s="89"/>
      <c r="I20" s="91"/>
      <c r="J20" s="6"/>
      <c r="K20" s="6"/>
    </row>
    <row r="21" spans="1:11" ht="24" x14ac:dyDescent="0.2">
      <c r="A21" s="112"/>
      <c r="C21" s="38" t="s">
        <v>13</v>
      </c>
      <c r="D21" s="43" t="s">
        <v>109</v>
      </c>
      <c r="E21" s="31">
        <v>3</v>
      </c>
      <c r="F21" s="32"/>
      <c r="G21" s="48"/>
      <c r="H21" s="48"/>
      <c r="I21" s="38"/>
      <c r="J21" s="30"/>
      <c r="K21" s="6"/>
    </row>
    <row r="22" spans="1:11" x14ac:dyDescent="0.2">
      <c r="A22" s="112"/>
      <c r="C22" s="97" t="s">
        <v>14</v>
      </c>
      <c r="D22" s="98" t="s">
        <v>39</v>
      </c>
      <c r="E22" s="105" t="s">
        <v>22</v>
      </c>
      <c r="F22" s="106"/>
      <c r="G22" s="101"/>
      <c r="H22" s="101"/>
      <c r="I22" s="97" t="str">
        <f>IF(G22="HIST 101","HIST 102 needed","")</f>
        <v/>
      </c>
      <c r="J22" s="102"/>
      <c r="K22" s="6"/>
    </row>
    <row r="23" spans="1:11" ht="36" x14ac:dyDescent="0.2">
      <c r="A23" s="112"/>
      <c r="B23" s="14"/>
      <c r="C23" s="39" t="s">
        <v>15</v>
      </c>
      <c r="D23" s="43" t="s">
        <v>68</v>
      </c>
      <c r="E23" s="33">
        <v>3</v>
      </c>
      <c r="F23" s="34"/>
      <c r="G23" s="49"/>
      <c r="H23" s="49"/>
      <c r="I23" s="39"/>
      <c r="J23" s="30"/>
      <c r="K23" s="6"/>
    </row>
    <row r="24" spans="1:11" ht="15" x14ac:dyDescent="0.25">
      <c r="A24" s="112"/>
      <c r="B24" s="9" t="s">
        <v>16</v>
      </c>
      <c r="C24" s="91"/>
      <c r="D24" s="90"/>
      <c r="E24" s="7"/>
      <c r="F24" s="7"/>
      <c r="G24" s="7"/>
      <c r="H24" s="89"/>
      <c r="I24" s="91"/>
      <c r="J24" s="6"/>
      <c r="K24" s="6"/>
    </row>
    <row r="25" spans="1:11" ht="15" thickBot="1" x14ac:dyDescent="0.25">
      <c r="A25" s="112"/>
      <c r="B25" s="24"/>
      <c r="C25" s="40" t="s">
        <v>17</v>
      </c>
      <c r="D25" s="44" t="s">
        <v>66</v>
      </c>
      <c r="E25" s="25">
        <v>3</v>
      </c>
      <c r="F25" s="26"/>
      <c r="G25" s="50"/>
      <c r="H25" s="50"/>
      <c r="I25" s="40"/>
      <c r="J25" s="24"/>
      <c r="K25" s="6"/>
    </row>
    <row r="26" spans="1:11" ht="16.5" thickTop="1" x14ac:dyDescent="0.25">
      <c r="A26" s="112"/>
      <c r="B26" s="54"/>
      <c r="C26" s="54"/>
      <c r="D26" s="55" t="s">
        <v>36</v>
      </c>
      <c r="E26" s="56" t="s">
        <v>23</v>
      </c>
      <c r="F26" s="23"/>
      <c r="G26" s="56" t="str">
        <f>IF(H26&lt;33.5,"NOT MET","Complete")</f>
        <v>NOT MET</v>
      </c>
      <c r="H26" s="58">
        <f>SUM(H10:H25)</f>
        <v>0.5</v>
      </c>
      <c r="I26" s="127" t="str">
        <f>IF(H26&gt;33.5,"33.5 hrs Gen Ed plus "&amp;(H26-33.5)&amp;" program hrs",(IF(H26&lt;33.5,"GEN ED REQUIREMENTS NOT MET","Gen Ed Core Requirements Met")))</f>
        <v>GEN ED REQUIREMENTS NOT MET</v>
      </c>
      <c r="J26" s="128"/>
      <c r="K26" s="6"/>
    </row>
    <row r="27" spans="1:11" ht="5.0999999999999996" customHeight="1" x14ac:dyDescent="0.2">
      <c r="A27" s="112"/>
      <c r="B27" s="6"/>
      <c r="C27" s="6"/>
      <c r="D27" s="6"/>
      <c r="E27" s="7"/>
      <c r="F27" s="7"/>
      <c r="G27" s="7"/>
      <c r="H27" s="7"/>
      <c r="I27" s="6"/>
      <c r="J27" s="6"/>
      <c r="K27" s="6"/>
    </row>
    <row r="28" spans="1:11" ht="5.0999999999999996" customHeight="1" x14ac:dyDescent="0.25">
      <c r="A28" s="113" t="s">
        <v>33</v>
      </c>
      <c r="B28" s="8"/>
      <c r="C28" s="8"/>
      <c r="D28" s="8"/>
      <c r="E28" s="8"/>
      <c r="F28" s="8"/>
      <c r="G28" s="18"/>
      <c r="H28" s="19"/>
      <c r="I28" s="19"/>
      <c r="J28" s="18"/>
      <c r="K28" s="8"/>
    </row>
    <row r="29" spans="1:11" ht="15.75" thickBot="1" x14ac:dyDescent="0.3">
      <c r="A29" s="113"/>
      <c r="B29" s="27" t="s">
        <v>62</v>
      </c>
      <c r="C29" s="28"/>
      <c r="D29" s="28"/>
      <c r="E29" s="28"/>
      <c r="F29" s="28"/>
      <c r="G29" s="29" t="s">
        <v>40</v>
      </c>
      <c r="H29" s="29" t="s">
        <v>1</v>
      </c>
      <c r="I29" s="29" t="s">
        <v>69</v>
      </c>
      <c r="J29" s="29" t="s">
        <v>78</v>
      </c>
      <c r="K29" s="8"/>
    </row>
    <row r="30" spans="1:11" ht="15.75" thickTop="1" x14ac:dyDescent="0.25">
      <c r="A30" s="113"/>
      <c r="C30" s="107" t="s">
        <v>30</v>
      </c>
      <c r="D30" s="108" t="str">
        <f>IF(G4="AA","Additional Humanities / Fine Arts course",(IF(G4="AS","Additional MATH Course or STAT 152","AA: Hum/Fine Arts; AS: Math")))</f>
        <v>AA: Hum/Fine Arts; AS: Math</v>
      </c>
      <c r="E30" s="109" t="s">
        <v>21</v>
      </c>
      <c r="F30" s="110"/>
      <c r="G30" s="45"/>
      <c r="H30" s="45"/>
      <c r="I30" s="35" t="str">
        <f t="shared" ref="I30" si="0">IF(H30&gt;3,(H30-3)&amp;" add't program hrs","")</f>
        <v/>
      </c>
      <c r="J30" s="111"/>
      <c r="K30" s="8"/>
    </row>
    <row r="31" spans="1:11" ht="15.75" thickBot="1" x14ac:dyDescent="0.3">
      <c r="A31" s="113"/>
      <c r="B31" s="24"/>
      <c r="C31" s="83" t="s">
        <v>31</v>
      </c>
      <c r="D31" s="62" t="str">
        <f>IF(G4="AA","Additional Social Science course",(IF(G4="AS","Additional Science Lab Course","AA: Social Science; AS: Science Lab")))</f>
        <v>AA: Social Science; AS: Science Lab</v>
      </c>
      <c r="E31" s="59" t="s">
        <v>21</v>
      </c>
      <c r="F31" s="60"/>
      <c r="G31" s="50"/>
      <c r="H31" s="50"/>
      <c r="I31" s="36" t="str">
        <f>IF(G4="AS",(IF(H31&gt;3.1,"1 add't program hr","")),(IF(I22="HIST 102 needed","Use for HIST 102","")))</f>
        <v/>
      </c>
      <c r="J31" s="24"/>
      <c r="K31" s="8"/>
    </row>
    <row r="32" spans="1:11" ht="15.75" thickTop="1" x14ac:dyDescent="0.25">
      <c r="A32" s="113"/>
      <c r="B32" s="66"/>
      <c r="C32" s="67"/>
      <c r="D32" s="96" t="s">
        <v>37</v>
      </c>
      <c r="E32" s="68" t="s">
        <v>32</v>
      </c>
      <c r="F32" s="69"/>
      <c r="G32" s="70" t="str">
        <f>IF(H32&lt;6,"NOT MET","Complete")</f>
        <v>NOT MET</v>
      </c>
      <c r="H32" s="71">
        <f>SUM(H30:H31)</f>
        <v>0</v>
      </c>
      <c r="I32" s="129" t="str">
        <f>IF(H32&lt;6,"PLEASE SELECT FOUNDATIONS COURSES","Foundation Courses Complete")</f>
        <v>PLEASE SELECT FOUNDATIONS COURSES</v>
      </c>
      <c r="J32" s="130"/>
      <c r="K32" s="8"/>
    </row>
    <row r="33" spans="1:11" ht="15.75" thickBot="1" x14ac:dyDescent="0.3">
      <c r="A33" s="113"/>
      <c r="B33" s="27" t="s">
        <v>86</v>
      </c>
      <c r="C33" s="63"/>
      <c r="D33" s="64"/>
      <c r="E33" s="28"/>
      <c r="F33" s="28"/>
      <c r="G33" s="65"/>
      <c r="H33" s="28"/>
      <c r="I33" s="29" t="s">
        <v>69</v>
      </c>
      <c r="J33" s="29" t="s">
        <v>78</v>
      </c>
      <c r="K33" s="8"/>
    </row>
    <row r="34" spans="1:11" ht="15.75" thickTop="1" x14ac:dyDescent="0.25">
      <c r="A34" s="113"/>
      <c r="C34" s="84" t="s">
        <v>42</v>
      </c>
      <c r="D34" s="52" t="str">
        <f>IF(G4="AS","Must be additional Science Lab course","Selected by program")</f>
        <v>Selected by program</v>
      </c>
      <c r="E34" s="4" t="s">
        <v>21</v>
      </c>
      <c r="F34" s="8"/>
      <c r="G34" s="53"/>
      <c r="H34" s="46"/>
      <c r="I34" s="51"/>
      <c r="K34" s="8"/>
    </row>
    <row r="35" spans="1:11" ht="15" x14ac:dyDescent="0.25">
      <c r="A35" s="113"/>
      <c r="C35" s="84" t="s">
        <v>43</v>
      </c>
      <c r="D35" s="52" t="s">
        <v>71</v>
      </c>
      <c r="E35" s="5" t="s">
        <v>21</v>
      </c>
      <c r="F35" s="8"/>
      <c r="G35" s="46"/>
      <c r="H35" s="46"/>
      <c r="I35" s="52"/>
      <c r="K35" s="8"/>
    </row>
    <row r="36" spans="1:11" ht="15" x14ac:dyDescent="0.25">
      <c r="A36" s="113"/>
      <c r="C36" s="84" t="s">
        <v>44</v>
      </c>
      <c r="D36" s="52" t="s">
        <v>71</v>
      </c>
      <c r="E36" s="5" t="s">
        <v>21</v>
      </c>
      <c r="F36" s="8"/>
      <c r="G36" s="46"/>
      <c r="H36" s="46"/>
      <c r="I36" s="52"/>
      <c r="K36" s="8"/>
    </row>
    <row r="37" spans="1:11" ht="15" x14ac:dyDescent="0.25">
      <c r="A37" s="113"/>
      <c r="C37" s="84" t="s">
        <v>60</v>
      </c>
      <c r="D37" s="52" t="s">
        <v>71</v>
      </c>
      <c r="E37" s="5" t="s">
        <v>21</v>
      </c>
      <c r="F37" s="8"/>
      <c r="G37" s="46"/>
      <c r="H37" s="46"/>
      <c r="I37" s="52"/>
      <c r="K37" s="8"/>
    </row>
    <row r="38" spans="1:11" ht="15" x14ac:dyDescent="0.25">
      <c r="A38" s="113"/>
      <c r="B38" s="92">
        <f>(SUM(H34:H37))+H41</f>
        <v>0</v>
      </c>
      <c r="C38" s="85" t="str">
        <f>IF(H37="","",(IF(B38&lt;21,"Program Requirement V / Elective","")))</f>
        <v/>
      </c>
      <c r="D38" s="73" t="str">
        <f>IF(C38="","","Selected by program")</f>
        <v/>
      </c>
      <c r="E38" s="93" t="str">
        <f>IF(H37="","",(IF(B38&lt;21,"1-3","")))</f>
        <v/>
      </c>
      <c r="F38" s="8"/>
      <c r="G38" s="46"/>
      <c r="H38" s="46"/>
      <c r="I38" s="52" t="str">
        <f>IF(E38="1-3","Please Select Course","")</f>
        <v/>
      </c>
      <c r="K38" s="8"/>
    </row>
    <row r="39" spans="1:11" ht="15" x14ac:dyDescent="0.25">
      <c r="A39" s="113"/>
      <c r="B39" s="92">
        <f>SUM(H34:H38)+H41</f>
        <v>0</v>
      </c>
      <c r="C39" s="85" t="str">
        <f>IF(H38="","",(IF(B39&lt;21,"Program Requirement / Elective","")))</f>
        <v/>
      </c>
      <c r="D39" s="73" t="str">
        <f>IF(C39="","","Selected by program")</f>
        <v/>
      </c>
      <c r="E39" s="93" t="str">
        <f>IF(H38="","",(IF(B39&lt;21,"1-3","")))</f>
        <v/>
      </c>
      <c r="F39" s="8"/>
      <c r="G39" s="46"/>
      <c r="H39" s="46"/>
      <c r="I39" s="52" t="str">
        <f>IF(E39="1-3","Please Select Course","")</f>
        <v/>
      </c>
      <c r="K39" s="8"/>
    </row>
    <row r="40" spans="1:11" x14ac:dyDescent="0.2">
      <c r="A40" s="113"/>
      <c r="B40" s="92">
        <f>SUM(H34:H39)+H41</f>
        <v>0</v>
      </c>
      <c r="C40" s="72" t="str">
        <f>IF(H39="","",(IF(B40&lt;21,"Elective(s)","")))</f>
        <v/>
      </c>
      <c r="D40" s="73" t="str">
        <f>IF(C40="","","Selected by program or student")</f>
        <v/>
      </c>
      <c r="E40" s="93" t="str">
        <f>IF(H39="","",(IF(B40&lt;21,"1-3","")))</f>
        <v/>
      </c>
      <c r="F40" s="8"/>
      <c r="G40" s="94"/>
      <c r="H40" s="46"/>
      <c r="I40" s="121" t="str">
        <f>IF(G4="AS",(IF(G22="HIST 101","REMINDER: HIST 102 needed","")),(IF(E40="1-3","Please Select Course","")))</f>
        <v/>
      </c>
      <c r="J40" s="122"/>
      <c r="K40" s="8"/>
    </row>
    <row r="41" spans="1:11" ht="15.75" customHeight="1" thickBot="1" x14ac:dyDescent="0.3">
      <c r="A41" s="113"/>
      <c r="B41" s="24"/>
      <c r="C41" s="123" t="str">
        <f>IF(H41&gt;0.1," Additional GenEd/Foundations hours required by program for lab/MATH courses","")</f>
        <v/>
      </c>
      <c r="D41" s="124"/>
      <c r="E41" s="82" t="str">
        <f>IF(H41&gt;0,"varied","")</f>
        <v/>
      </c>
      <c r="F41" s="28"/>
      <c r="G41" s="86" t="str">
        <f>IF(H41&gt;0,"automatic","")</f>
        <v/>
      </c>
      <c r="H41" s="88">
        <f>((IF(H26&gt;33.51,H26-33.5,0))+(IF(H32&gt;6.1,H32-6,0)))</f>
        <v>0</v>
      </c>
      <c r="I41" s="131" t="str">
        <f>IF(H41&gt;0,"Hours required to meet Program Requirements","")</f>
        <v/>
      </c>
      <c r="J41" s="123"/>
      <c r="K41" s="8"/>
    </row>
    <row r="42" spans="1:11" ht="16.5" thickTop="1" thickBot="1" x14ac:dyDescent="0.3">
      <c r="A42" s="113"/>
      <c r="B42" s="77"/>
      <c r="C42" s="78"/>
      <c r="D42" s="95" t="s">
        <v>38</v>
      </c>
      <c r="E42" s="79">
        <v>21</v>
      </c>
      <c r="F42" s="61"/>
      <c r="G42" s="79" t="str">
        <f>IF(H42&lt;21,"NOT MET",(IF(H42=21,"Complete","CHECK")))</f>
        <v>NOT MET</v>
      </c>
      <c r="H42" s="80">
        <f>IF(H41=0,SUM(H34:H40),SUM(H34:H41))</f>
        <v>0</v>
      </c>
      <c r="I42" s="132" t="str">
        <f>IF(H42&lt;21,"PLEASE SELECT FOCUS COURSES",(IF(H42=21,"Program Focus Courses Complete","Overage - Please Check Courses")))</f>
        <v>PLEASE SELECT FOCUS COURSES</v>
      </c>
      <c r="J42" s="133"/>
      <c r="K42" s="8"/>
    </row>
    <row r="43" spans="1:11" ht="16.5" thickTop="1" x14ac:dyDescent="0.25">
      <c r="A43" s="113"/>
      <c r="C43" s="74"/>
      <c r="D43" s="75" t="s">
        <v>84</v>
      </c>
      <c r="E43" s="22">
        <v>27</v>
      </c>
      <c r="F43" s="76"/>
      <c r="G43" s="22" t="str">
        <f>IF(H43&lt;27,"NOT MET",(IF(H43=27,"Complete","CHECK")))</f>
        <v>NOT MET</v>
      </c>
      <c r="H43" s="81">
        <f>IF(H41=0,(H42+H32),(IF(H32&gt;6,((H42-(H32-6))+H32),(H42+H32))))</f>
        <v>0</v>
      </c>
      <c r="I43" s="119" t="str">
        <f>IF(H43&lt;27,"PROGRAM REQUIREMENT INCOMPLETE",(IF(H43=27,"Program Requirements Complete","Excess Program Requirements")))</f>
        <v>PROGRAM REQUIREMENT INCOMPLETE</v>
      </c>
      <c r="J43" s="120"/>
      <c r="K43" s="8"/>
    </row>
    <row r="44" spans="1:11" x14ac:dyDescent="0.2">
      <c r="A44" s="113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8" x14ac:dyDescent="0.25">
      <c r="A45" s="87"/>
      <c r="B45" s="87"/>
      <c r="C45" s="87"/>
      <c r="D45" s="87"/>
      <c r="E45" s="57"/>
      <c r="F45" s="87"/>
      <c r="G45" s="57" t="str">
        <f>IF(H45&lt;60.5,"Not Met",(IF(H45=60.5,"Complete","CHECK")))</f>
        <v>Not Met</v>
      </c>
      <c r="H45" s="57">
        <f>(H26+H32+H42)-H41</f>
        <v>0.5</v>
      </c>
      <c r="I45" s="125" t="str">
        <f>IF(H45&lt;60.5,"Minimum Requirements Not Met",(IF(H45=60.5,"Degree Requirements Met",(IF(J4="yes","Pattern of Study - check BA/BS hours","Overage - Please Check Course Sequence")))))</f>
        <v>Minimum Requirements Not Met</v>
      </c>
      <c r="J45" s="125"/>
      <c r="K45" s="125"/>
    </row>
    <row r="46" spans="1:11" x14ac:dyDescent="0.2">
      <c r="H46" s="3"/>
    </row>
  </sheetData>
  <mergeCells count="17">
    <mergeCell ref="I45:K45"/>
    <mergeCell ref="G8:I8"/>
    <mergeCell ref="D8:E8"/>
    <mergeCell ref="I26:J26"/>
    <mergeCell ref="I32:J32"/>
    <mergeCell ref="I41:J41"/>
    <mergeCell ref="I42:J42"/>
    <mergeCell ref="A7:A27"/>
    <mergeCell ref="A28:A44"/>
    <mergeCell ref="C2:J2"/>
    <mergeCell ref="C3:J3"/>
    <mergeCell ref="C5:J5"/>
    <mergeCell ref="H4:I4"/>
    <mergeCell ref="C6:J6"/>
    <mergeCell ref="I43:J43"/>
    <mergeCell ref="I40:J40"/>
    <mergeCell ref="C41:D41"/>
  </mergeCells>
  <conditionalFormatting sqref="C38">
    <cfRule type="containsText" dxfId="179" priority="64" operator="containsText" text="Program Requirement V">
      <formula>NOT(ISERROR(SEARCH("Program Requirement V",C38)))</formula>
    </cfRule>
  </conditionalFormatting>
  <conditionalFormatting sqref="H26">
    <cfRule type="cellIs" dxfId="178" priority="62" operator="lessThan">
      <formula>33.5</formula>
    </cfRule>
  </conditionalFormatting>
  <conditionalFormatting sqref="H32">
    <cfRule type="cellIs" dxfId="177" priority="61" operator="lessThan">
      <formula>6</formula>
    </cfRule>
  </conditionalFormatting>
  <conditionalFormatting sqref="I26">
    <cfRule type="containsText" dxfId="176" priority="60" operator="containsText" text="GEN ED REQUIREMENTS NOT MET">
      <formula>NOT(ISERROR(SEARCH("GEN ED REQUIREMENTS NOT MET",I26)))</formula>
    </cfRule>
  </conditionalFormatting>
  <conditionalFormatting sqref="G26">
    <cfRule type="containsText" dxfId="175" priority="59" operator="containsText" text="NOT MET">
      <formula>NOT(ISERROR(SEARCH("NOT MET",G26)))</formula>
    </cfRule>
  </conditionalFormatting>
  <conditionalFormatting sqref="D38">
    <cfRule type="containsText" dxfId="174" priority="58" operator="containsText" text="Selected by program">
      <formula>NOT(ISERROR(SEARCH("Selected by program",D38)))</formula>
    </cfRule>
  </conditionalFormatting>
  <conditionalFormatting sqref="G32">
    <cfRule type="containsText" dxfId="173" priority="57" operator="containsText" text="NOT MET">
      <formula>NOT(ISERROR(SEARCH("NOT MET",G32)))</formula>
    </cfRule>
  </conditionalFormatting>
  <conditionalFormatting sqref="I32">
    <cfRule type="containsText" dxfId="172" priority="56" operator="containsText" text="PLEASE SELECT FOUNDATIONS COURSES">
      <formula>NOT(ISERROR(SEARCH("PLEASE SELECT FOUNDATIONS COURSES",I32)))</formula>
    </cfRule>
  </conditionalFormatting>
  <conditionalFormatting sqref="D39">
    <cfRule type="containsText" dxfId="171" priority="54" operator="containsText" text="Selected by program">
      <formula>NOT(ISERROR(SEARCH("Selected by program",D39)))</formula>
    </cfRule>
  </conditionalFormatting>
  <conditionalFormatting sqref="C41">
    <cfRule type="containsText" dxfId="170" priority="53" operator="containsText" text=" Additional GenEd/Foundations hours">
      <formula>NOT(ISERROR(SEARCH(" Additional GenEd/Foundations hours",C41)))</formula>
    </cfRule>
  </conditionalFormatting>
  <conditionalFormatting sqref="C40">
    <cfRule type="containsText" dxfId="169" priority="51" operator="containsText" text="Elective">
      <formula>NOT(ISERROR(SEARCH("Elective",C40)))</formula>
    </cfRule>
  </conditionalFormatting>
  <conditionalFormatting sqref="D40">
    <cfRule type="containsText" dxfId="168" priority="50" operator="containsText" text="Selected">
      <formula>NOT(ISERROR(SEARCH("Selected",D40)))</formula>
    </cfRule>
  </conditionalFormatting>
  <conditionalFormatting sqref="G42">
    <cfRule type="containsText" dxfId="167" priority="49" operator="containsText" text="NOT MET">
      <formula>NOT(ISERROR(SEARCH("NOT MET",G42)))</formula>
    </cfRule>
    <cfRule type="containsText" dxfId="166" priority="11" operator="containsText" text="CHECK">
      <formula>NOT(ISERROR(SEARCH("CHECK",G42)))</formula>
    </cfRule>
  </conditionalFormatting>
  <conditionalFormatting sqref="H42">
    <cfRule type="cellIs" dxfId="165" priority="48" operator="lessThan">
      <formula>21</formula>
    </cfRule>
    <cfRule type="cellIs" dxfId="164" priority="6" operator="greaterThan">
      <formula>21</formula>
    </cfRule>
  </conditionalFormatting>
  <conditionalFormatting sqref="H41">
    <cfRule type="cellIs" dxfId="163" priority="47" operator="greaterThan">
      <formula>0</formula>
    </cfRule>
    <cfRule type="cellIs" dxfId="162" priority="41" operator="lessThan">
      <formula>0.9</formula>
    </cfRule>
  </conditionalFormatting>
  <conditionalFormatting sqref="I41">
    <cfRule type="containsText" dxfId="161" priority="46" operator="containsText" text="Hours required to">
      <formula>NOT(ISERROR(SEARCH("Hours required to",I41)))</formula>
    </cfRule>
  </conditionalFormatting>
  <conditionalFormatting sqref="I42">
    <cfRule type="containsText" dxfId="160" priority="45" operator="containsText" text="PLEASE SELECT">
      <formula>NOT(ISERROR(SEARCH("PLEASE SELECT",I42)))</formula>
    </cfRule>
  </conditionalFormatting>
  <conditionalFormatting sqref="G43">
    <cfRule type="containsText" dxfId="159" priority="44" operator="containsText" text="NOT MET">
      <formula>NOT(ISERROR(SEARCH("NOT MET",G43)))</formula>
    </cfRule>
  </conditionalFormatting>
  <conditionalFormatting sqref="H43">
    <cfRule type="cellIs" dxfId="158" priority="43" operator="lessThan">
      <formula>27</formula>
    </cfRule>
    <cfRule type="cellIs" dxfId="157" priority="5" operator="greaterThan">
      <formula>27</formula>
    </cfRule>
  </conditionalFormatting>
  <conditionalFormatting sqref="I43">
    <cfRule type="containsText" dxfId="156" priority="42" operator="containsText" text="PROGRAM REQUIREMENT INCOMPLETE">
      <formula>NOT(ISERROR(SEARCH("PROGRAM REQUIREMENT INCOMPLETE",I43)))</formula>
    </cfRule>
  </conditionalFormatting>
  <conditionalFormatting sqref="I22">
    <cfRule type="containsText" dxfId="155" priority="40" operator="containsText" text="HIST 102">
      <formula>NOT(ISERROR(SEARCH("HIST 102",I22)))</formula>
    </cfRule>
  </conditionalFormatting>
  <conditionalFormatting sqref="I31">
    <cfRule type="containsText" dxfId="154" priority="39" operator="containsText" text="Use for">
      <formula>NOT(ISERROR(SEARCH("Use for",I31)))</formula>
    </cfRule>
  </conditionalFormatting>
  <conditionalFormatting sqref="I40">
    <cfRule type="containsText" dxfId="153" priority="38" operator="containsText" text="HIST 102">
      <formula>NOT(ISERROR(SEARCH("HIST 102",I40)))</formula>
    </cfRule>
  </conditionalFormatting>
  <conditionalFormatting sqref="I43:J43">
    <cfRule type="containsText" dxfId="152" priority="37" operator="containsText" text="Excess Program Requirements">
      <formula>NOT(ISERROR(SEARCH("Excess Program Requirements",I43)))</formula>
    </cfRule>
  </conditionalFormatting>
  <conditionalFormatting sqref="C39">
    <cfRule type="containsText" dxfId="151" priority="36" operator="containsText" text="Program Requirement">
      <formula>NOT(ISERROR(SEARCH("Program Requirement",C39)))</formula>
    </cfRule>
  </conditionalFormatting>
  <conditionalFormatting sqref="E38:E40">
    <cfRule type="containsText" dxfId="150" priority="35" operator="containsText" text="1-3">
      <formula>NOT(ISERROR(SEARCH("1-3",E38)))</formula>
    </cfRule>
  </conditionalFormatting>
  <conditionalFormatting sqref="D4">
    <cfRule type="containsBlanks" dxfId="149" priority="34">
      <formula>LEN(TRIM(D4))=0</formula>
    </cfRule>
  </conditionalFormatting>
  <conditionalFormatting sqref="G4">
    <cfRule type="containsBlanks" dxfId="148" priority="33">
      <formula>LEN(TRIM(G4))=0</formula>
    </cfRule>
  </conditionalFormatting>
  <conditionalFormatting sqref="G12:G14">
    <cfRule type="containsBlanks" dxfId="147" priority="32">
      <formula>LEN(TRIM(G12))=0</formula>
    </cfRule>
  </conditionalFormatting>
  <conditionalFormatting sqref="G21:G23">
    <cfRule type="containsBlanks" dxfId="146" priority="30">
      <formula>LEN(TRIM(G21))=0</formula>
    </cfRule>
  </conditionalFormatting>
  <conditionalFormatting sqref="G25">
    <cfRule type="containsBlanks" dxfId="145" priority="29">
      <formula>LEN(TRIM(G25))=0</formula>
    </cfRule>
  </conditionalFormatting>
  <conditionalFormatting sqref="J4">
    <cfRule type="containsBlanks" dxfId="144" priority="28">
      <formula>LEN(TRIM(J4))=0</formula>
    </cfRule>
  </conditionalFormatting>
  <conditionalFormatting sqref="E38">
    <cfRule type="containsText" dxfId="143" priority="27" operator="containsText" text="1-3">
      <formula>NOT(ISERROR(SEARCH("1-3",E38)))</formula>
    </cfRule>
  </conditionalFormatting>
  <conditionalFormatting sqref="H12:H14">
    <cfRule type="containsBlanks" dxfId="142" priority="26">
      <formula>LEN(TRIM(H12))=0</formula>
    </cfRule>
  </conditionalFormatting>
  <conditionalFormatting sqref="G16:H19">
    <cfRule type="containsBlanks" dxfId="141" priority="25">
      <formula>LEN(TRIM(G16))=0</formula>
    </cfRule>
  </conditionalFormatting>
  <conditionalFormatting sqref="H21:H23">
    <cfRule type="containsBlanks" dxfId="140" priority="65">
      <formula>LEN(TRIM(H21))=0</formula>
    </cfRule>
  </conditionalFormatting>
  <conditionalFormatting sqref="H25">
    <cfRule type="containsBlanks" dxfId="139" priority="23">
      <formula>LEN(TRIM(H25))=0</formula>
    </cfRule>
  </conditionalFormatting>
  <conditionalFormatting sqref="G30:H31">
    <cfRule type="containsBlanks" dxfId="138" priority="22">
      <formula>LEN(TRIM(G30))=0</formula>
    </cfRule>
  </conditionalFormatting>
  <conditionalFormatting sqref="G34:H37">
    <cfRule type="containsBlanks" dxfId="137" priority="21">
      <formula>LEN(TRIM(G34))=0</formula>
    </cfRule>
  </conditionalFormatting>
  <conditionalFormatting sqref="E41">
    <cfRule type="containsText" dxfId="136" priority="20" operator="containsText" text="varied">
      <formula>NOT(ISERROR(SEARCH("varied",E41)))</formula>
    </cfRule>
  </conditionalFormatting>
  <conditionalFormatting sqref="G45">
    <cfRule type="containsText" dxfId="135" priority="19" operator="containsText" text="Not Met">
      <formula>NOT(ISERROR(SEARCH("Not Met",G45)))</formula>
    </cfRule>
    <cfRule type="containsText" dxfId="134" priority="15" operator="containsText" text="Complete">
      <formula>NOT(ISERROR(SEARCH("Complete",G45)))</formula>
    </cfRule>
  </conditionalFormatting>
  <conditionalFormatting sqref="H45">
    <cfRule type="cellIs" dxfId="133" priority="18" operator="lessThan">
      <formula>60.5</formula>
    </cfRule>
    <cfRule type="cellIs" dxfId="132" priority="17" operator="greaterThan">
      <formula>60.5</formula>
    </cfRule>
    <cfRule type="cellIs" dxfId="131" priority="14" operator="equal">
      <formula>60.5</formula>
    </cfRule>
  </conditionalFormatting>
  <conditionalFormatting sqref="O37">
    <cfRule type="cellIs" dxfId="130" priority="16" operator="equal">
      <formula>60.5</formula>
    </cfRule>
  </conditionalFormatting>
  <conditionalFormatting sqref="I45">
    <cfRule type="containsText" dxfId="129" priority="13" operator="containsText" text="Degree Requirements">
      <formula>NOT(ISERROR(SEARCH("Degree Requirements",I45)))</formula>
    </cfRule>
    <cfRule type="containsText" dxfId="128" priority="9" operator="containsText" text="Pattern">
      <formula>NOT(ISERROR(SEARCH("Pattern",I45)))</formula>
    </cfRule>
  </conditionalFormatting>
  <conditionalFormatting sqref="I42:J42">
    <cfRule type="containsText" dxfId="127" priority="12" operator="containsText" text="Overage">
      <formula>NOT(ISERROR(SEARCH("Overage",I42)))</formula>
    </cfRule>
  </conditionalFormatting>
  <conditionalFormatting sqref="G43 G45">
    <cfRule type="containsText" dxfId="126" priority="10" operator="containsText" text="CHECK">
      <formula>NOT(ISERROR(SEARCH("CHECK",G43)))</formula>
    </cfRule>
  </conditionalFormatting>
  <conditionalFormatting sqref="I16:I18">
    <cfRule type="containsText" dxfId="125" priority="8" operator="containsText" text="add't">
      <formula>NOT(ISERROR(SEARCH("add't",I16)))</formula>
    </cfRule>
  </conditionalFormatting>
  <conditionalFormatting sqref="I30:I31">
    <cfRule type="containsText" dxfId="124" priority="7" operator="containsText" text="add't">
      <formula>NOT(ISERROR(SEARCH("add't",I30)))</formula>
    </cfRule>
  </conditionalFormatting>
  <conditionalFormatting sqref="I38:I39">
    <cfRule type="containsText" dxfId="123" priority="4" operator="containsText" text="Please Select">
      <formula>NOT(ISERROR(SEARCH("Please Select",I38)))</formula>
    </cfRule>
  </conditionalFormatting>
  <conditionalFormatting sqref="I40:J40">
    <cfRule type="containsText" dxfId="122" priority="3" operator="containsText" text="Please Select">
      <formula>NOT(ISERROR(SEARCH("Please Select",I40)))</formula>
    </cfRule>
  </conditionalFormatting>
  <conditionalFormatting sqref="I45:K45">
    <cfRule type="containsText" dxfId="121" priority="2" operator="containsText" text="Minimum">
      <formula>NOT(ISERROR(SEARCH("Minimum",I45)))</formula>
    </cfRule>
  </conditionalFormatting>
  <conditionalFormatting sqref="I26:J26">
    <cfRule type="containsText" dxfId="120" priority="1" operator="containsText" text="plus">
      <formula>NOT(ISERROR(SEARCH("plus",I26)))</formula>
    </cfRule>
  </conditionalFormatting>
  <printOptions horizontalCentered="1"/>
  <pageMargins left="0.45" right="0.45" top="0.75" bottom="0.75" header="0.3" footer="0.3"/>
  <pageSetup scale="74" fitToHeight="0" orientation="landscape" r:id="rId1"/>
  <ignoredErrors>
    <ignoredError sqref="B38:B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6"/>
  <sheetViews>
    <sheetView workbookViewId="0">
      <selection activeCell="N25" sqref="N25"/>
    </sheetView>
  </sheetViews>
  <sheetFormatPr defaultRowHeight="14.25" x14ac:dyDescent="0.2"/>
  <cols>
    <col min="1" max="1" width="6.140625" style="1" customWidth="1"/>
    <col min="2" max="2" width="3.28515625" style="1" customWidth="1"/>
    <col min="3" max="3" width="35.7109375" style="1" customWidth="1"/>
    <col min="4" max="4" width="42.7109375" style="1" customWidth="1"/>
    <col min="5" max="5" width="11.140625" style="1" customWidth="1"/>
    <col min="6" max="6" width="0.85546875" style="1" customWidth="1"/>
    <col min="7" max="7" width="12.7109375" style="1" customWidth="1"/>
    <col min="8" max="8" width="9.140625" style="1"/>
    <col min="9" max="9" width="23.7109375" style="1" customWidth="1"/>
    <col min="10" max="10" width="25.7109375" style="1" customWidth="1"/>
    <col min="11" max="11" width="1.7109375" style="1" customWidth="1"/>
    <col min="12" max="16384" width="9.140625" style="1"/>
  </cols>
  <sheetData>
    <row r="2" spans="1:11" ht="18" x14ac:dyDescent="0.25">
      <c r="C2" s="114" t="s">
        <v>70</v>
      </c>
      <c r="D2" s="114"/>
      <c r="E2" s="114"/>
      <c r="F2" s="114"/>
      <c r="G2" s="114"/>
      <c r="H2" s="114"/>
      <c r="I2" s="114"/>
      <c r="J2" s="114"/>
    </row>
    <row r="3" spans="1:11" ht="15.75" x14ac:dyDescent="0.25">
      <c r="C3" s="115" t="s">
        <v>64</v>
      </c>
      <c r="D3" s="115"/>
      <c r="E3" s="115"/>
      <c r="F3" s="115"/>
      <c r="G3" s="115"/>
      <c r="H3" s="115"/>
      <c r="I3" s="115"/>
      <c r="J3" s="115"/>
    </row>
    <row r="4" spans="1:11" ht="15.75" x14ac:dyDescent="0.25">
      <c r="C4" s="20" t="s">
        <v>72</v>
      </c>
      <c r="D4" s="21" t="s">
        <v>90</v>
      </c>
      <c r="E4" s="2" t="s">
        <v>73</v>
      </c>
      <c r="G4" s="3" t="s">
        <v>75</v>
      </c>
      <c r="H4" s="117" t="s">
        <v>91</v>
      </c>
      <c r="I4" s="117"/>
      <c r="J4" s="1" t="s">
        <v>82</v>
      </c>
    </row>
    <row r="5" spans="1:11" ht="15" x14ac:dyDescent="0.25">
      <c r="C5" s="116" t="s">
        <v>87</v>
      </c>
      <c r="D5" s="116"/>
      <c r="E5" s="116"/>
      <c r="F5" s="116"/>
      <c r="G5" s="116"/>
      <c r="H5" s="116"/>
      <c r="I5" s="116"/>
      <c r="J5" s="116"/>
    </row>
    <row r="6" spans="1:11" x14ac:dyDescent="0.2">
      <c r="C6" s="118" t="s">
        <v>76</v>
      </c>
      <c r="D6" s="118"/>
      <c r="E6" s="118"/>
      <c r="F6" s="118"/>
      <c r="G6" s="118"/>
      <c r="H6" s="118"/>
      <c r="I6" s="118"/>
      <c r="J6" s="118"/>
    </row>
    <row r="7" spans="1:11" ht="5.0999999999999996" customHeight="1" x14ac:dyDescent="0.2">
      <c r="A7" s="112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x14ac:dyDescent="0.25">
      <c r="A8" s="112"/>
      <c r="B8" s="9" t="s">
        <v>29</v>
      </c>
      <c r="C8" s="9"/>
      <c r="D8" s="126" t="s">
        <v>79</v>
      </c>
      <c r="E8" s="126"/>
      <c r="F8" s="9"/>
      <c r="G8" s="126" t="s">
        <v>18</v>
      </c>
      <c r="H8" s="126"/>
      <c r="I8" s="126"/>
      <c r="J8" s="6"/>
      <c r="K8" s="6"/>
    </row>
    <row r="9" spans="1:11" ht="15" customHeight="1" thickBot="1" x14ac:dyDescent="0.3">
      <c r="A9" s="112"/>
      <c r="B9" s="10"/>
      <c r="C9" s="10" t="s">
        <v>35</v>
      </c>
      <c r="D9" s="17" t="s">
        <v>0</v>
      </c>
      <c r="E9" s="17" t="s">
        <v>88</v>
      </c>
      <c r="F9" s="10"/>
      <c r="G9" s="17" t="s">
        <v>40</v>
      </c>
      <c r="H9" s="17" t="s">
        <v>1</v>
      </c>
      <c r="I9" s="17" t="s">
        <v>69</v>
      </c>
      <c r="J9" s="17" t="s">
        <v>78</v>
      </c>
      <c r="K9" s="6"/>
    </row>
    <row r="10" spans="1:11" ht="15.75" thickTop="1" x14ac:dyDescent="0.25">
      <c r="A10" s="112"/>
      <c r="B10" s="11" t="s">
        <v>2</v>
      </c>
      <c r="C10" s="35"/>
      <c r="D10" s="41" t="s">
        <v>25</v>
      </c>
      <c r="E10" s="12">
        <v>0.5</v>
      </c>
      <c r="F10" s="13"/>
      <c r="G10" s="12" t="s">
        <v>45</v>
      </c>
      <c r="H10" s="45">
        <v>0.5</v>
      </c>
      <c r="I10" s="35"/>
      <c r="J10" s="14" t="s">
        <v>77</v>
      </c>
      <c r="K10" s="6"/>
    </row>
    <row r="11" spans="1:11" ht="15" x14ac:dyDescent="0.25">
      <c r="A11" s="112"/>
      <c r="B11" s="9" t="s">
        <v>3</v>
      </c>
      <c r="C11" s="91"/>
      <c r="D11" s="90"/>
      <c r="E11" s="7"/>
      <c r="F11" s="7"/>
      <c r="G11" s="7"/>
      <c r="H11" s="89"/>
      <c r="I11" s="91"/>
      <c r="J11" s="6"/>
      <c r="K11" s="6"/>
    </row>
    <row r="12" spans="1:11" x14ac:dyDescent="0.2">
      <c r="A12" s="112"/>
      <c r="C12" s="37" t="s">
        <v>4</v>
      </c>
      <c r="D12" s="42" t="s">
        <v>27</v>
      </c>
      <c r="E12" s="15">
        <v>3</v>
      </c>
      <c r="F12" s="16"/>
      <c r="G12" s="47" t="s">
        <v>61</v>
      </c>
      <c r="H12" s="47">
        <v>3</v>
      </c>
      <c r="I12" s="37"/>
      <c r="J12" s="14"/>
      <c r="K12" s="6"/>
    </row>
    <row r="13" spans="1:11" x14ac:dyDescent="0.2">
      <c r="A13" s="112"/>
      <c r="C13" s="97" t="s">
        <v>5</v>
      </c>
      <c r="D13" s="98" t="s">
        <v>24</v>
      </c>
      <c r="E13" s="99">
        <v>3</v>
      </c>
      <c r="F13" s="100"/>
      <c r="G13" s="101" t="s">
        <v>46</v>
      </c>
      <c r="H13" s="101">
        <v>3</v>
      </c>
      <c r="I13" s="97"/>
      <c r="J13" s="102"/>
      <c r="K13" s="6"/>
    </row>
    <row r="14" spans="1:11" x14ac:dyDescent="0.2">
      <c r="A14" s="112"/>
      <c r="B14" s="14"/>
      <c r="C14" s="37" t="s">
        <v>6</v>
      </c>
      <c r="D14" s="42" t="s">
        <v>26</v>
      </c>
      <c r="E14" s="15">
        <v>3</v>
      </c>
      <c r="F14" s="16"/>
      <c r="G14" s="47" t="s">
        <v>26</v>
      </c>
      <c r="H14" s="47">
        <v>3</v>
      </c>
      <c r="I14" s="37"/>
      <c r="J14" s="14"/>
      <c r="K14" s="6"/>
    </row>
    <row r="15" spans="1:11" ht="15" x14ac:dyDescent="0.25">
      <c r="A15" s="112"/>
      <c r="B15" s="9" t="s">
        <v>7</v>
      </c>
      <c r="C15" s="91"/>
      <c r="D15" s="90"/>
      <c r="E15" s="7"/>
      <c r="F15" s="7"/>
      <c r="G15" s="7"/>
      <c r="H15" s="89"/>
      <c r="I15" s="91"/>
      <c r="J15" s="6"/>
      <c r="K15" s="6"/>
    </row>
    <row r="16" spans="1:11" x14ac:dyDescent="0.2">
      <c r="A16" s="112"/>
      <c r="C16" s="37" t="s">
        <v>8</v>
      </c>
      <c r="D16" s="42" t="s">
        <v>34</v>
      </c>
      <c r="E16" s="103" t="s">
        <v>20</v>
      </c>
      <c r="F16" s="104"/>
      <c r="G16" s="47" t="s">
        <v>81</v>
      </c>
      <c r="H16" s="47">
        <v>5</v>
      </c>
      <c r="I16" s="37" t="str">
        <f>IF(H16&gt;3,(H16-3)&amp;" add't program hrs","")</f>
        <v>2 add't program hrs</v>
      </c>
      <c r="J16" s="14"/>
      <c r="K16" s="6"/>
    </row>
    <row r="17" spans="1:11" x14ac:dyDescent="0.2">
      <c r="A17" s="112"/>
      <c r="C17" s="97" t="s">
        <v>9</v>
      </c>
      <c r="D17" s="98" t="s">
        <v>28</v>
      </c>
      <c r="E17" s="105" t="s">
        <v>21</v>
      </c>
      <c r="F17" s="106"/>
      <c r="G17" s="101" t="s">
        <v>92</v>
      </c>
      <c r="H17" s="101">
        <v>3</v>
      </c>
      <c r="I17" s="97" t="str">
        <f>IF(H17&gt;3,(H17-3)&amp;" add't program hr","")</f>
        <v/>
      </c>
      <c r="J17" s="102" t="s">
        <v>101</v>
      </c>
      <c r="K17" s="6"/>
    </row>
    <row r="18" spans="1:11" x14ac:dyDescent="0.2">
      <c r="A18" s="112"/>
      <c r="C18" s="97" t="s">
        <v>10</v>
      </c>
      <c r="D18" s="98" t="s">
        <v>65</v>
      </c>
      <c r="E18" s="105" t="s">
        <v>21</v>
      </c>
      <c r="F18" s="106"/>
      <c r="G18" s="101" t="s">
        <v>83</v>
      </c>
      <c r="H18" s="101">
        <v>4</v>
      </c>
      <c r="I18" s="97" t="str">
        <f>IF(H18&gt;3,(H18-3)&amp;" add't program hr","")</f>
        <v>1 add't program hr</v>
      </c>
      <c r="J18" s="102" t="s">
        <v>105</v>
      </c>
      <c r="K18" s="6"/>
    </row>
    <row r="19" spans="1:11" ht="24" x14ac:dyDescent="0.2">
      <c r="A19" s="112"/>
      <c r="B19" s="30"/>
      <c r="C19" s="38" t="s">
        <v>11</v>
      </c>
      <c r="D19" s="43" t="s">
        <v>67</v>
      </c>
      <c r="E19" s="31">
        <v>3</v>
      </c>
      <c r="F19" s="32"/>
      <c r="G19" s="48" t="s">
        <v>106</v>
      </c>
      <c r="H19" s="48">
        <v>3</v>
      </c>
      <c r="I19" s="38"/>
      <c r="J19" s="30" t="s">
        <v>102</v>
      </c>
      <c r="K19" s="6"/>
    </row>
    <row r="20" spans="1:11" ht="15" x14ac:dyDescent="0.25">
      <c r="A20" s="112"/>
      <c r="B20" s="9" t="s">
        <v>12</v>
      </c>
      <c r="C20" s="91"/>
      <c r="D20" s="90"/>
      <c r="E20" s="7"/>
      <c r="F20" s="7"/>
      <c r="G20" s="7"/>
      <c r="H20" s="89"/>
      <c r="I20" s="91"/>
      <c r="J20" s="6"/>
      <c r="K20" s="6"/>
    </row>
    <row r="21" spans="1:11" ht="24" x14ac:dyDescent="0.2">
      <c r="A21" s="112"/>
      <c r="C21" s="38" t="s">
        <v>13</v>
      </c>
      <c r="D21" s="43" t="s">
        <v>109</v>
      </c>
      <c r="E21" s="31">
        <v>3</v>
      </c>
      <c r="F21" s="32"/>
      <c r="G21" s="48" t="s">
        <v>59</v>
      </c>
      <c r="H21" s="48">
        <v>3</v>
      </c>
      <c r="I21" s="38"/>
      <c r="J21" s="30"/>
      <c r="K21" s="6"/>
    </row>
    <row r="22" spans="1:11" x14ac:dyDescent="0.2">
      <c r="A22" s="112"/>
      <c r="C22" s="97" t="s">
        <v>14</v>
      </c>
      <c r="D22" s="98" t="s">
        <v>39</v>
      </c>
      <c r="E22" s="105" t="s">
        <v>22</v>
      </c>
      <c r="F22" s="106"/>
      <c r="G22" s="101" t="s">
        <v>51</v>
      </c>
      <c r="H22" s="101">
        <v>3</v>
      </c>
      <c r="I22" s="97" t="str">
        <f>IF(G22="HIST 101","HIST 102 needed","")</f>
        <v/>
      </c>
      <c r="J22" s="102"/>
      <c r="K22" s="6"/>
    </row>
    <row r="23" spans="1:11" ht="36" x14ac:dyDescent="0.2">
      <c r="A23" s="112"/>
      <c r="B23" s="14"/>
      <c r="C23" s="39" t="s">
        <v>15</v>
      </c>
      <c r="D23" s="43" t="s">
        <v>68</v>
      </c>
      <c r="E23" s="33">
        <v>3</v>
      </c>
      <c r="F23" s="34"/>
      <c r="G23" s="49" t="s">
        <v>41</v>
      </c>
      <c r="H23" s="49">
        <v>3</v>
      </c>
      <c r="I23" s="39"/>
      <c r="J23" s="30"/>
      <c r="K23" s="6"/>
    </row>
    <row r="24" spans="1:11" ht="15" x14ac:dyDescent="0.25">
      <c r="A24" s="112"/>
      <c r="B24" s="9" t="s">
        <v>16</v>
      </c>
      <c r="C24" s="91"/>
      <c r="D24" s="90"/>
      <c r="E24" s="7"/>
      <c r="F24" s="7"/>
      <c r="G24" s="7"/>
      <c r="H24" s="89"/>
      <c r="I24" s="91"/>
      <c r="J24" s="6"/>
      <c r="K24" s="6"/>
    </row>
    <row r="25" spans="1:11" ht="15" thickBot="1" x14ac:dyDescent="0.25">
      <c r="A25" s="112"/>
      <c r="B25" s="24"/>
      <c r="C25" s="40" t="s">
        <v>17</v>
      </c>
      <c r="D25" s="44" t="s">
        <v>66</v>
      </c>
      <c r="E25" s="25">
        <v>3</v>
      </c>
      <c r="F25" s="26"/>
      <c r="G25" s="50" t="s">
        <v>85</v>
      </c>
      <c r="H25" s="50">
        <v>3</v>
      </c>
      <c r="I25" s="40"/>
      <c r="J25" s="24"/>
      <c r="K25" s="6"/>
    </row>
    <row r="26" spans="1:11" ht="16.5" thickTop="1" x14ac:dyDescent="0.25">
      <c r="A26" s="112"/>
      <c r="B26" s="54"/>
      <c r="C26" s="54"/>
      <c r="D26" s="55" t="s">
        <v>36</v>
      </c>
      <c r="E26" s="56">
        <v>33.5</v>
      </c>
      <c r="F26" s="23"/>
      <c r="G26" s="56" t="str">
        <f>IF(H26&lt;33.5,"NOT MET","Complete")</f>
        <v>Complete</v>
      </c>
      <c r="H26" s="58">
        <f>SUM(H10:H25)</f>
        <v>36.5</v>
      </c>
      <c r="I26" s="127" t="str">
        <f>IF(H26&gt;33.5,"33.5 hrs Gen Ed plus "&amp;(H26-33.5)&amp;" program hrs",(IF(H26&lt;33.5,"GEN ED REQUIREMENTS NOT MET","Gen Ed Core Requirements Met")))</f>
        <v>33.5 hrs Gen Ed plus 3 program hrs</v>
      </c>
      <c r="J26" s="128"/>
      <c r="K26" s="6"/>
    </row>
    <row r="27" spans="1:11" ht="5.0999999999999996" customHeight="1" x14ac:dyDescent="0.2">
      <c r="A27" s="112"/>
      <c r="B27" s="6"/>
      <c r="C27" s="6"/>
      <c r="D27" s="6"/>
      <c r="E27" s="7"/>
      <c r="F27" s="7"/>
      <c r="G27" s="7"/>
      <c r="H27" s="7"/>
      <c r="I27" s="6"/>
      <c r="J27" s="6"/>
      <c r="K27" s="6"/>
    </row>
    <row r="28" spans="1:11" ht="5.0999999999999996" customHeight="1" x14ac:dyDescent="0.25">
      <c r="A28" s="113" t="s">
        <v>33</v>
      </c>
      <c r="B28" s="8"/>
      <c r="C28" s="8"/>
      <c r="D28" s="8"/>
      <c r="E28" s="8"/>
      <c r="F28" s="8"/>
      <c r="G28" s="18"/>
      <c r="H28" s="19"/>
      <c r="I28" s="19"/>
      <c r="J28" s="18"/>
      <c r="K28" s="8"/>
    </row>
    <row r="29" spans="1:11" ht="15.75" thickBot="1" x14ac:dyDescent="0.3">
      <c r="A29" s="113"/>
      <c r="B29" s="27" t="s">
        <v>62</v>
      </c>
      <c r="C29" s="28"/>
      <c r="D29" s="28"/>
      <c r="E29" s="28"/>
      <c r="F29" s="28"/>
      <c r="G29" s="29" t="s">
        <v>40</v>
      </c>
      <c r="H29" s="29" t="s">
        <v>1</v>
      </c>
      <c r="I29" s="29" t="s">
        <v>69</v>
      </c>
      <c r="J29" s="29" t="s">
        <v>78</v>
      </c>
      <c r="K29" s="8"/>
    </row>
    <row r="30" spans="1:11" ht="15.75" thickTop="1" x14ac:dyDescent="0.25">
      <c r="A30" s="113"/>
      <c r="C30" s="107" t="s">
        <v>30</v>
      </c>
      <c r="D30" s="108" t="str">
        <f>IF(G4="AA","Additional Humanities / Fine Arts course",(IF(G4="AS","Additional MATH Course or STAT 152","AA: Hum/Fine Arts; AS: Math")))</f>
        <v>Additional Humanities / Fine Arts course</v>
      </c>
      <c r="E30" s="109" t="s">
        <v>21</v>
      </c>
      <c r="F30" s="110"/>
      <c r="G30" s="45" t="s">
        <v>80</v>
      </c>
      <c r="H30" s="45">
        <v>3</v>
      </c>
      <c r="I30" s="35" t="str">
        <f t="shared" ref="I30" si="0">IF(H30&gt;3,(H30-3)&amp;" add't program hrs","")</f>
        <v/>
      </c>
      <c r="J30" s="111" t="s">
        <v>107</v>
      </c>
      <c r="K30" s="8"/>
    </row>
    <row r="31" spans="1:11" ht="15.75" thickBot="1" x14ac:dyDescent="0.3">
      <c r="A31" s="113"/>
      <c r="B31" s="24"/>
      <c r="C31" s="83" t="s">
        <v>31</v>
      </c>
      <c r="D31" s="62" t="str">
        <f>IF(G4="AA","Additional Social Science course",(IF(G4="AS","Additional Science Lab Course","AA: Social Science; AS: Science Lab")))</f>
        <v>Additional Social Science course</v>
      </c>
      <c r="E31" s="59" t="s">
        <v>21</v>
      </c>
      <c r="F31" s="60"/>
      <c r="G31" s="50" t="s">
        <v>89</v>
      </c>
      <c r="H31" s="50">
        <v>3</v>
      </c>
      <c r="I31" s="36" t="str">
        <f>IF(G4="AS",(IF(H31&gt;3.1,"1 add't program hr","")),(IF(I22="HIST 102 needed","Use for HIST 102","")))</f>
        <v/>
      </c>
      <c r="J31" s="24"/>
      <c r="K31" s="8"/>
    </row>
    <row r="32" spans="1:11" ht="15.75" thickTop="1" x14ac:dyDescent="0.25">
      <c r="A32" s="113"/>
      <c r="B32" s="66"/>
      <c r="C32" s="67"/>
      <c r="D32" s="96" t="s">
        <v>37</v>
      </c>
      <c r="E32" s="68" t="s">
        <v>32</v>
      </c>
      <c r="F32" s="69"/>
      <c r="G32" s="70" t="str">
        <f>IF(H32&lt;6,"NOT MET","Complete")</f>
        <v>Complete</v>
      </c>
      <c r="H32" s="71">
        <f>SUM(H30:H31)</f>
        <v>6</v>
      </c>
      <c r="I32" s="129" t="str">
        <f>IF(H32&lt;6,"PLEASE SELECT FOUNDATIONS COURSES","Foundation Courses Complete")</f>
        <v>Foundation Courses Complete</v>
      </c>
      <c r="J32" s="130"/>
      <c r="K32" s="8"/>
    </row>
    <row r="33" spans="1:11" ht="15.75" thickBot="1" x14ac:dyDescent="0.3">
      <c r="A33" s="113"/>
      <c r="B33" s="27" t="s">
        <v>86</v>
      </c>
      <c r="C33" s="63"/>
      <c r="D33" s="64"/>
      <c r="E33" s="28"/>
      <c r="F33" s="28"/>
      <c r="G33" s="65"/>
      <c r="H33" s="28"/>
      <c r="I33" s="29" t="s">
        <v>69</v>
      </c>
      <c r="J33" s="29" t="s">
        <v>78</v>
      </c>
      <c r="K33" s="8"/>
    </row>
    <row r="34" spans="1:11" ht="15.75" thickTop="1" x14ac:dyDescent="0.25">
      <c r="A34" s="113"/>
      <c r="C34" s="84" t="s">
        <v>42</v>
      </c>
      <c r="D34" s="52" t="str">
        <f>IF(G4="AS","Must be additional Science Lab course","Selected by program")</f>
        <v>Selected by program</v>
      </c>
      <c r="E34" s="4" t="s">
        <v>21</v>
      </c>
      <c r="F34" s="8"/>
      <c r="G34" s="53" t="s">
        <v>93</v>
      </c>
      <c r="H34" s="46">
        <v>3</v>
      </c>
      <c r="I34" s="51"/>
      <c r="K34" s="8"/>
    </row>
    <row r="35" spans="1:11" ht="15" x14ac:dyDescent="0.25">
      <c r="A35" s="113"/>
      <c r="C35" s="84" t="s">
        <v>43</v>
      </c>
      <c r="D35" s="52" t="s">
        <v>71</v>
      </c>
      <c r="E35" s="5" t="s">
        <v>21</v>
      </c>
      <c r="F35" s="8"/>
      <c r="G35" s="46" t="s">
        <v>94</v>
      </c>
      <c r="H35" s="46">
        <v>3</v>
      </c>
      <c r="I35" s="52"/>
      <c r="K35" s="8"/>
    </row>
    <row r="36" spans="1:11" ht="15" x14ac:dyDescent="0.25">
      <c r="A36" s="113"/>
      <c r="C36" s="84" t="s">
        <v>44</v>
      </c>
      <c r="D36" s="52" t="s">
        <v>71</v>
      </c>
      <c r="E36" s="5" t="s">
        <v>21</v>
      </c>
      <c r="F36" s="8"/>
      <c r="G36" s="46" t="s">
        <v>95</v>
      </c>
      <c r="H36" s="46">
        <v>3</v>
      </c>
      <c r="I36" s="52"/>
      <c r="K36" s="8"/>
    </row>
    <row r="37" spans="1:11" ht="15" x14ac:dyDescent="0.25">
      <c r="A37" s="113"/>
      <c r="C37" s="84" t="s">
        <v>60</v>
      </c>
      <c r="D37" s="52" t="s">
        <v>71</v>
      </c>
      <c r="E37" s="5" t="s">
        <v>21</v>
      </c>
      <c r="F37" s="8"/>
      <c r="G37" s="46" t="s">
        <v>63</v>
      </c>
      <c r="H37" s="46">
        <v>3</v>
      </c>
      <c r="I37" s="52"/>
      <c r="K37" s="8"/>
    </row>
    <row r="38" spans="1:11" ht="15" x14ac:dyDescent="0.25">
      <c r="A38" s="113"/>
      <c r="B38" s="92">
        <f>(SUM(H34:H37))+H41</f>
        <v>15</v>
      </c>
      <c r="C38" s="85" t="str">
        <f>IF(H37="","",(IF(B38&lt;21,"Program Requirement V / Elective","")))</f>
        <v>Program Requirement V / Elective</v>
      </c>
      <c r="D38" s="73" t="str">
        <f>IF(C38="","","Selected by program")</f>
        <v>Selected by program</v>
      </c>
      <c r="E38" s="93" t="str">
        <f>IF(H37="","",(IF(B38&lt;21,"1-3","")))</f>
        <v>1-3</v>
      </c>
      <c r="F38" s="8"/>
      <c r="G38" s="46" t="s">
        <v>63</v>
      </c>
      <c r="H38" s="46">
        <v>3</v>
      </c>
      <c r="I38" s="52" t="str">
        <f>IF(E38="1-3","Please Select Course","")</f>
        <v>Please Select Course</v>
      </c>
      <c r="K38" s="8"/>
    </row>
    <row r="39" spans="1:11" ht="15" x14ac:dyDescent="0.25">
      <c r="A39" s="113"/>
      <c r="B39" s="92">
        <f>SUM(H34:H38)+H41</f>
        <v>18</v>
      </c>
      <c r="C39" s="85" t="str">
        <f>IF(H38="","",(IF(B39&lt;21,"Program Requirement / Elective","")))</f>
        <v>Program Requirement / Elective</v>
      </c>
      <c r="D39" s="73" t="str">
        <f>IF(C39="","","Selected by program")</f>
        <v>Selected by program</v>
      </c>
      <c r="E39" s="93" t="str">
        <f>IF(H38="","",(IF(B39&lt;21,"1-3","")))</f>
        <v>1-3</v>
      </c>
      <c r="F39" s="8"/>
      <c r="G39" s="46" t="s">
        <v>63</v>
      </c>
      <c r="H39" s="46">
        <v>3</v>
      </c>
      <c r="I39" s="52" t="str">
        <f>IF(E39="1-3","Please Select Course","")</f>
        <v>Please Select Course</v>
      </c>
      <c r="K39" s="8"/>
    </row>
    <row r="40" spans="1:11" x14ac:dyDescent="0.2">
      <c r="A40" s="113"/>
      <c r="B40" s="92">
        <f>SUM(H34:H39)+H41</f>
        <v>21</v>
      </c>
      <c r="C40" s="72" t="str">
        <f>IF(H39="","",(IF(B40&lt;21,"Elective(s)","")))</f>
        <v/>
      </c>
      <c r="D40" s="73" t="str">
        <f>IF(C40="","","Selected by program or student")</f>
        <v/>
      </c>
      <c r="E40" s="93" t="str">
        <f>IF(H39="","",(IF(B40&lt;21,"1-3","")))</f>
        <v/>
      </c>
      <c r="F40" s="8"/>
      <c r="G40" s="94"/>
      <c r="H40" s="46"/>
      <c r="I40" s="121" t="str">
        <f>IF(G4="AS",(IF(G22="HIST 101","REMINDER: HIST 102 needed","")),(IF(E40="1-3","Please Select Course","")))</f>
        <v/>
      </c>
      <c r="J40" s="122"/>
      <c r="K40" s="8"/>
    </row>
    <row r="41" spans="1:11" ht="15.75" customHeight="1" thickBot="1" x14ac:dyDescent="0.3">
      <c r="A41" s="113"/>
      <c r="B41" s="24"/>
      <c r="C41" s="123" t="str">
        <f>IF(H41&gt;0.1," Additional GenEd/Foundations hours required by program for lab/MATH courses","")</f>
        <v xml:space="preserve"> Additional GenEd/Foundations hours required by program for lab/MATH courses</v>
      </c>
      <c r="D41" s="124"/>
      <c r="E41" s="82" t="str">
        <f>IF(H41&gt;0,"varied","")</f>
        <v>varied</v>
      </c>
      <c r="F41" s="28"/>
      <c r="G41" s="86" t="str">
        <f>IF(H41&gt;0,"automatic","")</f>
        <v>automatic</v>
      </c>
      <c r="H41" s="88">
        <f>((IF(H26&gt;33.51,H26-33.5,0))+(IF(H32&gt;6.1,H32-6,0)))</f>
        <v>3</v>
      </c>
      <c r="I41" s="131" t="str">
        <f>IF(H41&gt;0,"Hours required to meet Program Requirements","")</f>
        <v>Hours required to meet Program Requirements</v>
      </c>
      <c r="J41" s="123"/>
      <c r="K41" s="8"/>
    </row>
    <row r="42" spans="1:11" ht="16.5" thickTop="1" thickBot="1" x14ac:dyDescent="0.3">
      <c r="A42" s="113"/>
      <c r="B42" s="77"/>
      <c r="C42" s="78"/>
      <c r="D42" s="95" t="s">
        <v>38</v>
      </c>
      <c r="E42" s="79">
        <v>21</v>
      </c>
      <c r="F42" s="61"/>
      <c r="G42" s="79" t="str">
        <f>IF(H42&lt;21,"NOT MET",(IF(H42=21,"Complete","CHECK")))</f>
        <v>Complete</v>
      </c>
      <c r="H42" s="80">
        <f>IF(H41=0,SUM(H34:H40),SUM(H34:H41))</f>
        <v>21</v>
      </c>
      <c r="I42" s="132" t="str">
        <f>IF(H42&lt;21,"PLEASE SELECT FOCUS COURSES",(IF(H42=21,"Program Focus Courses Complete","Overage - Please Check Courses")))</f>
        <v>Program Focus Courses Complete</v>
      </c>
      <c r="J42" s="133"/>
      <c r="K42" s="8"/>
    </row>
    <row r="43" spans="1:11" ht="16.5" thickTop="1" x14ac:dyDescent="0.25">
      <c r="A43" s="113"/>
      <c r="C43" s="74"/>
      <c r="D43" s="75" t="s">
        <v>84</v>
      </c>
      <c r="E43" s="22">
        <v>27</v>
      </c>
      <c r="F43" s="76"/>
      <c r="G43" s="22" t="str">
        <f>IF(H43&lt;27,"NOT MET",(IF(H43=27,"Complete","CHECK")))</f>
        <v>Complete</v>
      </c>
      <c r="H43" s="81">
        <f>IF(H41=0,(H42+H32),(IF(H32&gt;6,((H42-(H32-6))+H32),(H42+H32))))</f>
        <v>27</v>
      </c>
      <c r="I43" s="119" t="str">
        <f>IF(H43&lt;27,"PROGRAM REQUIREMENT INCOMPLETE",(IF(H43=27,"Program Requirements Complete","Excess Program Requirements")))</f>
        <v>Program Requirements Complete</v>
      </c>
      <c r="J43" s="120"/>
      <c r="K43" s="8"/>
    </row>
    <row r="44" spans="1:11" x14ac:dyDescent="0.2">
      <c r="A44" s="113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8" x14ac:dyDescent="0.25">
      <c r="A45" s="87"/>
      <c r="B45" s="21" t="s">
        <v>108</v>
      </c>
      <c r="C45" s="87"/>
      <c r="D45" s="87"/>
      <c r="E45" s="57"/>
      <c r="F45" s="87"/>
      <c r="G45" s="57" t="str">
        <f>IF(H45&lt;60.5,"Not Met",(IF(H45=60.5,"Complete","CHECK")))</f>
        <v>Complete</v>
      </c>
      <c r="H45" s="57">
        <f>(H26+H32+H42)-H41</f>
        <v>60.5</v>
      </c>
      <c r="I45" s="125" t="str">
        <f>IF(H45&lt;60.5,"Minimum Requirements Not Met",(IF(H45=60.5,"Degree Requirements Met",(IF(J4="yes","Pattern of Study - check BA/BS hours","Overage - Please Check Course Sequence")))))</f>
        <v>Degree Requirements Met</v>
      </c>
      <c r="J45" s="125"/>
      <c r="K45" s="125"/>
    </row>
    <row r="46" spans="1:11" x14ac:dyDescent="0.2">
      <c r="H46" s="3"/>
    </row>
  </sheetData>
  <mergeCells count="17">
    <mergeCell ref="I45:K45"/>
    <mergeCell ref="A28:A44"/>
    <mergeCell ref="I32:J32"/>
    <mergeCell ref="I40:J40"/>
    <mergeCell ref="C41:D41"/>
    <mergeCell ref="I41:J41"/>
    <mergeCell ref="I42:J42"/>
    <mergeCell ref="I43:J43"/>
    <mergeCell ref="A7:A27"/>
    <mergeCell ref="D8:E8"/>
    <mergeCell ref="G8:I8"/>
    <mergeCell ref="I26:J26"/>
    <mergeCell ref="C2:J2"/>
    <mergeCell ref="C3:J3"/>
    <mergeCell ref="H4:I4"/>
    <mergeCell ref="C5:J5"/>
    <mergeCell ref="C6:J6"/>
  </mergeCells>
  <conditionalFormatting sqref="C38">
    <cfRule type="containsText" dxfId="119" priority="59" operator="containsText" text="Program Requirement V">
      <formula>NOT(ISERROR(SEARCH("Program Requirement V",C38)))</formula>
    </cfRule>
  </conditionalFormatting>
  <conditionalFormatting sqref="H26">
    <cfRule type="cellIs" dxfId="118" priority="58" operator="lessThan">
      <formula>33.5</formula>
    </cfRule>
  </conditionalFormatting>
  <conditionalFormatting sqref="H32">
    <cfRule type="cellIs" dxfId="117" priority="57" operator="lessThan">
      <formula>6</formula>
    </cfRule>
  </conditionalFormatting>
  <conditionalFormatting sqref="I26">
    <cfRule type="containsText" dxfId="116" priority="56" operator="containsText" text="GEN ED REQUIREMENTS NOT MET">
      <formula>NOT(ISERROR(SEARCH("GEN ED REQUIREMENTS NOT MET",I26)))</formula>
    </cfRule>
  </conditionalFormatting>
  <conditionalFormatting sqref="G26">
    <cfRule type="containsText" dxfId="115" priority="55" operator="containsText" text="NOT MET">
      <formula>NOT(ISERROR(SEARCH("NOT MET",G26)))</formula>
    </cfRule>
  </conditionalFormatting>
  <conditionalFormatting sqref="D38">
    <cfRule type="containsText" dxfId="114" priority="54" operator="containsText" text="Selected by program">
      <formula>NOT(ISERROR(SEARCH("Selected by program",D38)))</formula>
    </cfRule>
  </conditionalFormatting>
  <conditionalFormatting sqref="G32">
    <cfRule type="containsText" dxfId="113" priority="53" operator="containsText" text="NOT MET">
      <formula>NOT(ISERROR(SEARCH("NOT MET",G32)))</formula>
    </cfRule>
  </conditionalFormatting>
  <conditionalFormatting sqref="I32">
    <cfRule type="containsText" dxfId="112" priority="52" operator="containsText" text="PLEASE SELECT FOUNDATIONS COURSES">
      <formula>NOT(ISERROR(SEARCH("PLEASE SELECT FOUNDATIONS COURSES",I32)))</formula>
    </cfRule>
  </conditionalFormatting>
  <conditionalFormatting sqref="D39">
    <cfRule type="containsText" dxfId="111" priority="51" operator="containsText" text="Selected by program">
      <formula>NOT(ISERROR(SEARCH("Selected by program",D39)))</formula>
    </cfRule>
  </conditionalFormatting>
  <conditionalFormatting sqref="C41">
    <cfRule type="containsText" dxfId="110" priority="50" operator="containsText" text=" Additional GenEd/Foundations hours">
      <formula>NOT(ISERROR(SEARCH(" Additional GenEd/Foundations hours",C41)))</formula>
    </cfRule>
  </conditionalFormatting>
  <conditionalFormatting sqref="C40">
    <cfRule type="containsText" dxfId="109" priority="49" operator="containsText" text="Elective">
      <formula>NOT(ISERROR(SEARCH("Elective",C40)))</formula>
    </cfRule>
  </conditionalFormatting>
  <conditionalFormatting sqref="D40">
    <cfRule type="containsText" dxfId="108" priority="48" operator="containsText" text="Selected">
      <formula>NOT(ISERROR(SEARCH("Selected",D40)))</formula>
    </cfRule>
  </conditionalFormatting>
  <conditionalFormatting sqref="G42">
    <cfRule type="containsText" dxfId="107" priority="11" operator="containsText" text="CHECK">
      <formula>NOT(ISERROR(SEARCH("CHECK",G42)))</formula>
    </cfRule>
    <cfRule type="containsText" dxfId="106" priority="47" operator="containsText" text="NOT MET">
      <formula>NOT(ISERROR(SEARCH("NOT MET",G42)))</formula>
    </cfRule>
  </conditionalFormatting>
  <conditionalFormatting sqref="H42">
    <cfRule type="cellIs" dxfId="105" priority="6" operator="greaterThan">
      <formula>21</formula>
    </cfRule>
    <cfRule type="cellIs" dxfId="104" priority="46" operator="lessThan">
      <formula>21</formula>
    </cfRule>
  </conditionalFormatting>
  <conditionalFormatting sqref="H41">
    <cfRule type="cellIs" dxfId="103" priority="39" operator="lessThan">
      <formula>0.9</formula>
    </cfRule>
    <cfRule type="cellIs" dxfId="102" priority="45" operator="greaterThan">
      <formula>0</formula>
    </cfRule>
  </conditionalFormatting>
  <conditionalFormatting sqref="I41">
    <cfRule type="containsText" dxfId="101" priority="44" operator="containsText" text="Hours required to">
      <formula>NOT(ISERROR(SEARCH("Hours required to",I41)))</formula>
    </cfRule>
  </conditionalFormatting>
  <conditionalFormatting sqref="I42">
    <cfRule type="containsText" dxfId="100" priority="43" operator="containsText" text="PLEASE SELECT">
      <formula>NOT(ISERROR(SEARCH("PLEASE SELECT",I42)))</formula>
    </cfRule>
  </conditionalFormatting>
  <conditionalFormatting sqref="G43">
    <cfRule type="containsText" dxfId="99" priority="42" operator="containsText" text="NOT MET">
      <formula>NOT(ISERROR(SEARCH("NOT MET",G43)))</formula>
    </cfRule>
  </conditionalFormatting>
  <conditionalFormatting sqref="H43">
    <cfRule type="cellIs" dxfId="98" priority="5" operator="greaterThan">
      <formula>27</formula>
    </cfRule>
    <cfRule type="cellIs" dxfId="97" priority="41" operator="lessThan">
      <formula>27</formula>
    </cfRule>
  </conditionalFormatting>
  <conditionalFormatting sqref="I43">
    <cfRule type="containsText" dxfId="96" priority="40" operator="containsText" text="PROGRAM REQUIREMENT INCOMPLETE">
      <formula>NOT(ISERROR(SEARCH("PROGRAM REQUIREMENT INCOMPLETE",I43)))</formula>
    </cfRule>
  </conditionalFormatting>
  <conditionalFormatting sqref="I22">
    <cfRule type="containsText" dxfId="95" priority="38" operator="containsText" text="HIST 102">
      <formula>NOT(ISERROR(SEARCH("HIST 102",I22)))</formula>
    </cfRule>
  </conditionalFormatting>
  <conditionalFormatting sqref="I31">
    <cfRule type="containsText" dxfId="94" priority="37" operator="containsText" text="Use for">
      <formula>NOT(ISERROR(SEARCH("Use for",I31)))</formula>
    </cfRule>
  </conditionalFormatting>
  <conditionalFormatting sqref="I40">
    <cfRule type="containsText" dxfId="93" priority="36" operator="containsText" text="HIST 102">
      <formula>NOT(ISERROR(SEARCH("HIST 102",I40)))</formula>
    </cfRule>
  </conditionalFormatting>
  <conditionalFormatting sqref="I43:J43">
    <cfRule type="containsText" dxfId="92" priority="35" operator="containsText" text="Excess Program Requirements">
      <formula>NOT(ISERROR(SEARCH("Excess Program Requirements",I43)))</formula>
    </cfRule>
  </conditionalFormatting>
  <conditionalFormatting sqref="C39">
    <cfRule type="containsText" dxfId="91" priority="34" operator="containsText" text="Program Requirement">
      <formula>NOT(ISERROR(SEARCH("Program Requirement",C39)))</formula>
    </cfRule>
  </conditionalFormatting>
  <conditionalFormatting sqref="E38:E40">
    <cfRule type="containsText" dxfId="90" priority="33" operator="containsText" text="1-3">
      <formula>NOT(ISERROR(SEARCH("1-3",E38)))</formula>
    </cfRule>
  </conditionalFormatting>
  <conditionalFormatting sqref="D4">
    <cfRule type="containsBlanks" dxfId="89" priority="32">
      <formula>LEN(TRIM(D4))=0</formula>
    </cfRule>
  </conditionalFormatting>
  <conditionalFormatting sqref="G4">
    <cfRule type="containsBlanks" dxfId="88" priority="31">
      <formula>LEN(TRIM(G4))=0</formula>
    </cfRule>
  </conditionalFormatting>
  <conditionalFormatting sqref="G12:G14">
    <cfRule type="containsBlanks" dxfId="87" priority="30">
      <formula>LEN(TRIM(G12))=0</formula>
    </cfRule>
  </conditionalFormatting>
  <conditionalFormatting sqref="G21:G23">
    <cfRule type="containsBlanks" dxfId="86" priority="29">
      <formula>LEN(TRIM(G21))=0</formula>
    </cfRule>
  </conditionalFormatting>
  <conditionalFormatting sqref="G25">
    <cfRule type="containsBlanks" dxfId="85" priority="28">
      <formula>LEN(TRIM(G25))=0</formula>
    </cfRule>
  </conditionalFormatting>
  <conditionalFormatting sqref="J4">
    <cfRule type="containsBlanks" dxfId="84" priority="27">
      <formula>LEN(TRIM(J4))=0</formula>
    </cfRule>
  </conditionalFormatting>
  <conditionalFormatting sqref="E38">
    <cfRule type="containsText" dxfId="83" priority="26" operator="containsText" text="1-3">
      <formula>NOT(ISERROR(SEARCH("1-3",E38)))</formula>
    </cfRule>
  </conditionalFormatting>
  <conditionalFormatting sqref="H12:H14">
    <cfRule type="containsBlanks" dxfId="82" priority="25">
      <formula>LEN(TRIM(H12))=0</formula>
    </cfRule>
  </conditionalFormatting>
  <conditionalFormatting sqref="G16:H19">
    <cfRule type="containsBlanks" dxfId="81" priority="24">
      <formula>LEN(TRIM(G16))=0</formula>
    </cfRule>
  </conditionalFormatting>
  <conditionalFormatting sqref="H21:H23">
    <cfRule type="containsBlanks" dxfId="80" priority="60">
      <formula>LEN(TRIM(H21))=0</formula>
    </cfRule>
  </conditionalFormatting>
  <conditionalFormatting sqref="H25">
    <cfRule type="containsBlanks" dxfId="79" priority="23">
      <formula>LEN(TRIM(H25))=0</formula>
    </cfRule>
  </conditionalFormatting>
  <conditionalFormatting sqref="G30:H31">
    <cfRule type="containsBlanks" dxfId="78" priority="22">
      <formula>LEN(TRIM(G30))=0</formula>
    </cfRule>
  </conditionalFormatting>
  <conditionalFormatting sqref="G34:H37">
    <cfRule type="containsBlanks" dxfId="77" priority="21">
      <formula>LEN(TRIM(G34))=0</formula>
    </cfRule>
  </conditionalFormatting>
  <conditionalFormatting sqref="E41">
    <cfRule type="containsText" dxfId="76" priority="20" operator="containsText" text="varied">
      <formula>NOT(ISERROR(SEARCH("varied",E41)))</formula>
    </cfRule>
  </conditionalFormatting>
  <conditionalFormatting sqref="G45">
    <cfRule type="containsText" dxfId="75" priority="15" operator="containsText" text="Complete">
      <formula>NOT(ISERROR(SEARCH("Complete",G45)))</formula>
    </cfRule>
    <cfRule type="containsText" dxfId="74" priority="19" operator="containsText" text="Not Met">
      <formula>NOT(ISERROR(SEARCH("Not Met",G45)))</formula>
    </cfRule>
  </conditionalFormatting>
  <conditionalFormatting sqref="H45">
    <cfRule type="cellIs" dxfId="73" priority="14" operator="equal">
      <formula>60.5</formula>
    </cfRule>
    <cfRule type="cellIs" dxfId="72" priority="17" operator="greaterThan">
      <formula>60.5</formula>
    </cfRule>
    <cfRule type="cellIs" dxfId="71" priority="18" operator="lessThan">
      <formula>60.5</formula>
    </cfRule>
  </conditionalFormatting>
  <conditionalFormatting sqref="O37">
    <cfRule type="cellIs" dxfId="70" priority="16" operator="equal">
      <formula>60.5</formula>
    </cfRule>
  </conditionalFormatting>
  <conditionalFormatting sqref="I45">
    <cfRule type="containsText" dxfId="69" priority="9" operator="containsText" text="Pattern">
      <formula>NOT(ISERROR(SEARCH("Pattern",I45)))</formula>
    </cfRule>
    <cfRule type="containsText" dxfId="68" priority="13" operator="containsText" text="Degree Requirements">
      <formula>NOT(ISERROR(SEARCH("Degree Requirements",I45)))</formula>
    </cfRule>
  </conditionalFormatting>
  <conditionalFormatting sqref="I42:J42">
    <cfRule type="containsText" dxfId="67" priority="12" operator="containsText" text="Overage">
      <formula>NOT(ISERROR(SEARCH("Overage",I42)))</formula>
    </cfRule>
  </conditionalFormatting>
  <conditionalFormatting sqref="G43 G45">
    <cfRule type="containsText" dxfId="66" priority="10" operator="containsText" text="CHECK">
      <formula>NOT(ISERROR(SEARCH("CHECK",G43)))</formula>
    </cfRule>
  </conditionalFormatting>
  <conditionalFormatting sqref="I16:I18">
    <cfRule type="containsText" dxfId="65" priority="8" operator="containsText" text="add't">
      <formula>NOT(ISERROR(SEARCH("add't",I16)))</formula>
    </cfRule>
  </conditionalFormatting>
  <conditionalFormatting sqref="I30:I31">
    <cfRule type="containsText" dxfId="64" priority="7" operator="containsText" text="add't">
      <formula>NOT(ISERROR(SEARCH("add't",I30)))</formula>
    </cfRule>
  </conditionalFormatting>
  <conditionalFormatting sqref="I38:I39">
    <cfRule type="containsText" dxfId="63" priority="4" operator="containsText" text="Please Select">
      <formula>NOT(ISERROR(SEARCH("Please Select",I38)))</formula>
    </cfRule>
  </conditionalFormatting>
  <conditionalFormatting sqref="I40:J40">
    <cfRule type="containsText" dxfId="62" priority="3" operator="containsText" text="Please Select">
      <formula>NOT(ISERROR(SEARCH("Please Select",I40)))</formula>
    </cfRule>
  </conditionalFormatting>
  <conditionalFormatting sqref="I45:K45">
    <cfRule type="containsText" dxfId="61" priority="2" operator="containsText" text="Minimum">
      <formula>NOT(ISERROR(SEARCH("Minimum",I45)))</formula>
    </cfRule>
  </conditionalFormatting>
  <conditionalFormatting sqref="I26:J26">
    <cfRule type="containsText" dxfId="60" priority="1" operator="containsText" text="plus">
      <formula>NOT(ISERROR(SEARCH("plus",I26)))</formula>
    </cfRule>
  </conditionalFormatting>
  <printOptions horizontalCentered="1"/>
  <pageMargins left="0.45" right="0.45" top="0.75" bottom="0.75" header="0.3" footer="0.3"/>
  <pageSetup scale="74" fitToHeight="0" orientation="landscape" r:id="rId1"/>
  <ignoredErrors>
    <ignoredError sqref="B38:B3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6"/>
  <sheetViews>
    <sheetView workbookViewId="0">
      <selection activeCell="N44" sqref="N44"/>
    </sheetView>
  </sheetViews>
  <sheetFormatPr defaultRowHeight="14.25" x14ac:dyDescent="0.2"/>
  <cols>
    <col min="1" max="1" width="6.140625" style="1" customWidth="1"/>
    <col min="2" max="2" width="3.28515625" style="1" customWidth="1"/>
    <col min="3" max="3" width="35.7109375" style="1" customWidth="1"/>
    <col min="4" max="4" width="42.7109375" style="1" customWidth="1"/>
    <col min="5" max="5" width="11.140625" style="1" customWidth="1"/>
    <col min="6" max="6" width="0.85546875" style="1" customWidth="1"/>
    <col min="7" max="7" width="12.7109375" style="1" customWidth="1"/>
    <col min="8" max="8" width="9.140625" style="1"/>
    <col min="9" max="9" width="23.7109375" style="1" customWidth="1"/>
    <col min="10" max="10" width="25.7109375" style="1" customWidth="1"/>
    <col min="11" max="11" width="1.7109375" style="1" customWidth="1"/>
    <col min="12" max="16384" width="9.140625" style="1"/>
  </cols>
  <sheetData>
    <row r="2" spans="1:11" ht="18" x14ac:dyDescent="0.25">
      <c r="C2" s="114" t="s">
        <v>70</v>
      </c>
      <c r="D2" s="114"/>
      <c r="E2" s="114"/>
      <c r="F2" s="114"/>
      <c r="G2" s="114"/>
      <c r="H2" s="114"/>
      <c r="I2" s="114"/>
      <c r="J2" s="114"/>
    </row>
    <row r="3" spans="1:11" ht="15.75" x14ac:dyDescent="0.25">
      <c r="C3" s="115" t="s">
        <v>64</v>
      </c>
      <c r="D3" s="115"/>
      <c r="E3" s="115"/>
      <c r="F3" s="115"/>
      <c r="G3" s="115"/>
      <c r="H3" s="115"/>
      <c r="I3" s="115"/>
      <c r="J3" s="115"/>
    </row>
    <row r="4" spans="1:11" ht="15.75" x14ac:dyDescent="0.25">
      <c r="C4" s="20" t="s">
        <v>72</v>
      </c>
      <c r="D4" s="21" t="s">
        <v>96</v>
      </c>
      <c r="E4" s="2" t="s">
        <v>73</v>
      </c>
      <c r="G4" s="3" t="s">
        <v>74</v>
      </c>
      <c r="H4" s="117" t="s">
        <v>91</v>
      </c>
      <c r="I4" s="117"/>
      <c r="J4" s="1" t="s">
        <v>82</v>
      </c>
    </row>
    <row r="5" spans="1:11" ht="15" x14ac:dyDescent="0.25">
      <c r="C5" s="116" t="s">
        <v>87</v>
      </c>
      <c r="D5" s="116"/>
      <c r="E5" s="116"/>
      <c r="F5" s="116"/>
      <c r="G5" s="116"/>
      <c r="H5" s="116"/>
      <c r="I5" s="116"/>
      <c r="J5" s="116"/>
    </row>
    <row r="6" spans="1:11" x14ac:dyDescent="0.2">
      <c r="C6" s="118" t="s">
        <v>76</v>
      </c>
      <c r="D6" s="118"/>
      <c r="E6" s="118"/>
      <c r="F6" s="118"/>
      <c r="G6" s="118"/>
      <c r="H6" s="118"/>
      <c r="I6" s="118"/>
      <c r="J6" s="118"/>
    </row>
    <row r="7" spans="1:11" ht="5.0999999999999996" customHeight="1" x14ac:dyDescent="0.2">
      <c r="A7" s="112" t="s">
        <v>104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x14ac:dyDescent="0.25">
      <c r="A8" s="112"/>
      <c r="B8" s="9" t="s">
        <v>29</v>
      </c>
      <c r="C8" s="9"/>
      <c r="D8" s="126" t="s">
        <v>79</v>
      </c>
      <c r="E8" s="126"/>
      <c r="F8" s="9"/>
      <c r="G8" s="126" t="s">
        <v>18</v>
      </c>
      <c r="H8" s="126"/>
      <c r="I8" s="126"/>
      <c r="J8" s="6"/>
      <c r="K8" s="6"/>
    </row>
    <row r="9" spans="1:11" ht="15" customHeight="1" thickBot="1" x14ac:dyDescent="0.3">
      <c r="A9" s="112"/>
      <c r="B9" s="10"/>
      <c r="C9" s="10" t="s">
        <v>35</v>
      </c>
      <c r="D9" s="17" t="s">
        <v>0</v>
      </c>
      <c r="E9" s="17" t="s">
        <v>88</v>
      </c>
      <c r="F9" s="10"/>
      <c r="G9" s="17" t="s">
        <v>40</v>
      </c>
      <c r="H9" s="17" t="s">
        <v>1</v>
      </c>
      <c r="I9" s="17" t="s">
        <v>69</v>
      </c>
      <c r="J9" s="17" t="s">
        <v>78</v>
      </c>
      <c r="K9" s="6"/>
    </row>
    <row r="10" spans="1:11" ht="15.75" thickTop="1" x14ac:dyDescent="0.25">
      <c r="A10" s="112"/>
      <c r="B10" s="11" t="s">
        <v>2</v>
      </c>
      <c r="C10" s="35"/>
      <c r="D10" s="41" t="s">
        <v>25</v>
      </c>
      <c r="E10" s="12">
        <v>0.5</v>
      </c>
      <c r="F10" s="13"/>
      <c r="G10" s="12" t="s">
        <v>45</v>
      </c>
      <c r="H10" s="45">
        <v>0.5</v>
      </c>
      <c r="I10" s="35"/>
      <c r="J10" s="14" t="s">
        <v>77</v>
      </c>
      <c r="K10" s="6"/>
    </row>
    <row r="11" spans="1:11" ht="15" x14ac:dyDescent="0.25">
      <c r="A11" s="112"/>
      <c r="B11" s="9" t="s">
        <v>3</v>
      </c>
      <c r="C11" s="91"/>
      <c r="D11" s="90"/>
      <c r="E11" s="7"/>
      <c r="F11" s="7"/>
      <c r="G11" s="7"/>
      <c r="H11" s="89"/>
      <c r="I11" s="91"/>
      <c r="J11" s="6"/>
      <c r="K11" s="6"/>
    </row>
    <row r="12" spans="1:11" x14ac:dyDescent="0.2">
      <c r="A12" s="112"/>
      <c r="C12" s="37" t="s">
        <v>4</v>
      </c>
      <c r="D12" s="42" t="s">
        <v>27</v>
      </c>
      <c r="E12" s="15">
        <v>3</v>
      </c>
      <c r="F12" s="16"/>
      <c r="G12" s="47" t="s">
        <v>61</v>
      </c>
      <c r="H12" s="47">
        <v>3</v>
      </c>
      <c r="I12" s="37"/>
      <c r="J12" s="14"/>
      <c r="K12" s="6"/>
    </row>
    <row r="13" spans="1:11" x14ac:dyDescent="0.2">
      <c r="A13" s="112"/>
      <c r="C13" s="97" t="s">
        <v>5</v>
      </c>
      <c r="D13" s="98" t="s">
        <v>24</v>
      </c>
      <c r="E13" s="99">
        <v>3</v>
      </c>
      <c r="F13" s="100"/>
      <c r="G13" s="101" t="s">
        <v>46</v>
      </c>
      <c r="H13" s="101">
        <v>3</v>
      </c>
      <c r="I13" s="97"/>
      <c r="J13" s="102" t="s">
        <v>100</v>
      </c>
      <c r="K13" s="6"/>
    </row>
    <row r="14" spans="1:11" x14ac:dyDescent="0.2">
      <c r="A14" s="112"/>
      <c r="B14" s="14"/>
      <c r="C14" s="37" t="s">
        <v>6</v>
      </c>
      <c r="D14" s="42" t="s">
        <v>26</v>
      </c>
      <c r="E14" s="15">
        <v>3</v>
      </c>
      <c r="F14" s="16"/>
      <c r="G14" s="47" t="s">
        <v>26</v>
      </c>
      <c r="H14" s="47">
        <v>3</v>
      </c>
      <c r="I14" s="37"/>
      <c r="J14" s="14"/>
      <c r="K14" s="6"/>
    </row>
    <row r="15" spans="1:11" ht="15" x14ac:dyDescent="0.25">
      <c r="A15" s="112"/>
      <c r="B15" s="9" t="s">
        <v>7</v>
      </c>
      <c r="C15" s="91"/>
      <c r="D15" s="90"/>
      <c r="E15" s="7"/>
      <c r="F15" s="7"/>
      <c r="G15" s="7"/>
      <c r="H15" s="89"/>
      <c r="I15" s="91"/>
      <c r="J15" s="6"/>
      <c r="K15" s="6"/>
    </row>
    <row r="16" spans="1:11" x14ac:dyDescent="0.2">
      <c r="A16" s="112"/>
      <c r="C16" s="37" t="s">
        <v>8</v>
      </c>
      <c r="D16" s="42" t="s">
        <v>34</v>
      </c>
      <c r="E16" s="103" t="s">
        <v>20</v>
      </c>
      <c r="F16" s="104"/>
      <c r="G16" s="47" t="s">
        <v>47</v>
      </c>
      <c r="H16" s="47">
        <v>4</v>
      </c>
      <c r="I16" s="37" t="str">
        <f>IF(H16&gt;3,(H16-3)&amp;" add't program hrs","")</f>
        <v>1 add't program hrs</v>
      </c>
      <c r="J16" s="14"/>
      <c r="K16" s="6"/>
    </row>
    <row r="17" spans="1:11" x14ac:dyDescent="0.2">
      <c r="A17" s="112"/>
      <c r="C17" s="97" t="s">
        <v>9</v>
      </c>
      <c r="D17" s="98" t="s">
        <v>28</v>
      </c>
      <c r="E17" s="105" t="s">
        <v>21</v>
      </c>
      <c r="F17" s="106"/>
      <c r="G17" s="101" t="s">
        <v>53</v>
      </c>
      <c r="H17" s="101">
        <v>4</v>
      </c>
      <c r="I17" s="97" t="str">
        <f>IF(H17&gt;3,(H17-3)&amp;" add't program hr","")</f>
        <v>1 add't program hr</v>
      </c>
      <c r="J17" s="102"/>
      <c r="K17" s="6"/>
    </row>
    <row r="18" spans="1:11" x14ac:dyDescent="0.2">
      <c r="A18" s="112"/>
      <c r="C18" s="97" t="s">
        <v>10</v>
      </c>
      <c r="D18" s="98" t="s">
        <v>65</v>
      </c>
      <c r="E18" s="105" t="s">
        <v>21</v>
      </c>
      <c r="F18" s="106"/>
      <c r="G18" s="101" t="s">
        <v>54</v>
      </c>
      <c r="H18" s="101">
        <v>4</v>
      </c>
      <c r="I18" s="97" t="str">
        <f>IF(H18&gt;3,(H18-3)&amp;" add't program hr","")</f>
        <v>1 add't program hr</v>
      </c>
      <c r="J18" s="102"/>
      <c r="K18" s="6"/>
    </row>
    <row r="19" spans="1:11" ht="24" x14ac:dyDescent="0.2">
      <c r="A19" s="112"/>
      <c r="B19" s="30"/>
      <c r="C19" s="38" t="s">
        <v>11</v>
      </c>
      <c r="D19" s="43" t="s">
        <v>67</v>
      </c>
      <c r="E19" s="31">
        <v>3</v>
      </c>
      <c r="F19" s="32"/>
      <c r="G19" s="48" t="s">
        <v>50</v>
      </c>
      <c r="H19" s="48">
        <v>3</v>
      </c>
      <c r="I19" s="38"/>
      <c r="J19" s="30" t="s">
        <v>102</v>
      </c>
      <c r="K19" s="6"/>
    </row>
    <row r="20" spans="1:11" ht="15" x14ac:dyDescent="0.25">
      <c r="A20" s="112"/>
      <c r="B20" s="9" t="s">
        <v>12</v>
      </c>
      <c r="C20" s="91"/>
      <c r="D20" s="90"/>
      <c r="E20" s="7"/>
      <c r="F20" s="7"/>
      <c r="G20" s="7"/>
      <c r="H20" s="89"/>
      <c r="I20" s="91"/>
      <c r="J20" s="6"/>
      <c r="K20" s="6"/>
    </row>
    <row r="21" spans="1:11" ht="24" x14ac:dyDescent="0.2">
      <c r="A21" s="112"/>
      <c r="C21" s="38" t="s">
        <v>13</v>
      </c>
      <c r="D21" s="43" t="s">
        <v>109</v>
      </c>
      <c r="E21" s="31">
        <v>3</v>
      </c>
      <c r="F21" s="32"/>
      <c r="G21" s="48" t="s">
        <v>59</v>
      </c>
      <c r="H21" s="48">
        <v>3</v>
      </c>
      <c r="I21" s="38"/>
      <c r="J21" s="30" t="s">
        <v>98</v>
      </c>
      <c r="K21" s="6"/>
    </row>
    <row r="22" spans="1:11" x14ac:dyDescent="0.2">
      <c r="A22" s="112"/>
      <c r="C22" s="97" t="s">
        <v>14</v>
      </c>
      <c r="D22" s="98" t="s">
        <v>39</v>
      </c>
      <c r="E22" s="105" t="s">
        <v>22</v>
      </c>
      <c r="F22" s="106"/>
      <c r="G22" s="101" t="s">
        <v>51</v>
      </c>
      <c r="H22" s="101">
        <v>3</v>
      </c>
      <c r="I22" s="97" t="str">
        <f>IF(G22="HIST 101","HIST 102 needed","")</f>
        <v/>
      </c>
      <c r="J22" s="102"/>
      <c r="K22" s="6"/>
    </row>
    <row r="23" spans="1:11" ht="36" x14ac:dyDescent="0.2">
      <c r="A23" s="112"/>
      <c r="B23" s="14"/>
      <c r="C23" s="39" t="s">
        <v>15</v>
      </c>
      <c r="D23" s="43" t="s">
        <v>68</v>
      </c>
      <c r="E23" s="33">
        <v>3</v>
      </c>
      <c r="F23" s="34"/>
      <c r="G23" s="49" t="s">
        <v>41</v>
      </c>
      <c r="H23" s="49">
        <v>3</v>
      </c>
      <c r="I23" s="39"/>
      <c r="J23" s="30" t="s">
        <v>97</v>
      </c>
      <c r="K23" s="6"/>
    </row>
    <row r="24" spans="1:11" ht="15" x14ac:dyDescent="0.25">
      <c r="A24" s="112"/>
      <c r="B24" s="9" t="s">
        <v>16</v>
      </c>
      <c r="C24" s="91"/>
      <c r="D24" s="90"/>
      <c r="E24" s="7"/>
      <c r="F24" s="7"/>
      <c r="G24" s="7"/>
      <c r="H24" s="89"/>
      <c r="I24" s="91"/>
      <c r="J24" s="6"/>
      <c r="K24" s="6"/>
    </row>
    <row r="25" spans="1:11" ht="15" thickBot="1" x14ac:dyDescent="0.25">
      <c r="A25" s="112"/>
      <c r="B25" s="24"/>
      <c r="C25" s="40" t="s">
        <v>17</v>
      </c>
      <c r="D25" s="44" t="s">
        <v>66</v>
      </c>
      <c r="E25" s="25">
        <v>3</v>
      </c>
      <c r="F25" s="26"/>
      <c r="G25" s="50" t="s">
        <v>52</v>
      </c>
      <c r="H25" s="50">
        <v>3</v>
      </c>
      <c r="I25" s="40"/>
      <c r="J25" s="24" t="s">
        <v>99</v>
      </c>
      <c r="K25" s="6"/>
    </row>
    <row r="26" spans="1:11" ht="16.5" thickTop="1" x14ac:dyDescent="0.25">
      <c r="A26" s="112"/>
      <c r="B26" s="54"/>
      <c r="C26" s="54"/>
      <c r="D26" s="55" t="s">
        <v>36</v>
      </c>
      <c r="E26" s="56" t="s">
        <v>23</v>
      </c>
      <c r="F26" s="23"/>
      <c r="G26" s="56" t="str">
        <f>IF(H26&lt;33.5,"NOT MET","Complete")</f>
        <v>Complete</v>
      </c>
      <c r="H26" s="58">
        <f>SUM(H10:H25)</f>
        <v>36.5</v>
      </c>
      <c r="I26" s="127" t="str">
        <f>IF(H26&gt;33.5,"33.5 hrs Gen Ed plus "&amp;(H26-33.5)&amp;" program hrs",(IF(H26&lt;33.5,"GEN ED REQUIREMENTS NOT MET","Gen Ed Core Requirements Met")))</f>
        <v>33.5 hrs Gen Ed plus 3 program hrs</v>
      </c>
      <c r="J26" s="128"/>
      <c r="K26" s="6"/>
    </row>
    <row r="27" spans="1:11" ht="5.0999999999999996" customHeight="1" x14ac:dyDescent="0.2">
      <c r="A27" s="112"/>
      <c r="B27" s="6"/>
      <c r="C27" s="6"/>
      <c r="D27" s="6"/>
      <c r="E27" s="7"/>
      <c r="F27" s="7"/>
      <c r="G27" s="7"/>
      <c r="H27" s="7"/>
      <c r="I27" s="6"/>
      <c r="J27" s="6"/>
      <c r="K27" s="6"/>
    </row>
    <row r="28" spans="1:11" ht="5.0999999999999996" customHeight="1" x14ac:dyDescent="0.25">
      <c r="A28" s="113" t="s">
        <v>33</v>
      </c>
      <c r="B28" s="8"/>
      <c r="C28" s="8"/>
      <c r="D28" s="8"/>
      <c r="E28" s="8"/>
      <c r="F28" s="8"/>
      <c r="G28" s="18"/>
      <c r="H28" s="19"/>
      <c r="I28" s="19"/>
      <c r="J28" s="18"/>
      <c r="K28" s="8"/>
    </row>
    <row r="29" spans="1:11" ht="15.75" thickBot="1" x14ac:dyDescent="0.3">
      <c r="A29" s="113"/>
      <c r="B29" s="27" t="s">
        <v>62</v>
      </c>
      <c r="C29" s="28"/>
      <c r="D29" s="28"/>
      <c r="E29" s="28"/>
      <c r="F29" s="28"/>
      <c r="G29" s="29" t="s">
        <v>40</v>
      </c>
      <c r="H29" s="29" t="s">
        <v>1</v>
      </c>
      <c r="I29" s="29" t="s">
        <v>69</v>
      </c>
      <c r="J29" s="29" t="s">
        <v>78</v>
      </c>
      <c r="K29" s="8"/>
    </row>
    <row r="30" spans="1:11" ht="15.75" thickTop="1" x14ac:dyDescent="0.25">
      <c r="A30" s="113"/>
      <c r="C30" s="107" t="s">
        <v>30</v>
      </c>
      <c r="D30" s="108" t="str">
        <f>IF(G4="AA","Additional Humanities / Fine Arts course",(IF(G4="AS","Additional MATH Course or STAT 152","AA: Hum/Fine Arts; AS: Math")))</f>
        <v>Additional MATH Course or STAT 152</v>
      </c>
      <c r="E30" s="109" t="s">
        <v>21</v>
      </c>
      <c r="F30" s="110"/>
      <c r="G30" s="45" t="s">
        <v>56</v>
      </c>
      <c r="H30" s="45">
        <v>4</v>
      </c>
      <c r="I30" s="35" t="str">
        <f t="shared" ref="I30" si="0">IF(H30&gt;3,(H30-3)&amp;" add't program hrs","")</f>
        <v>1 add't program hrs</v>
      </c>
      <c r="J30" s="111"/>
      <c r="K30" s="8"/>
    </row>
    <row r="31" spans="1:11" ht="15.75" thickBot="1" x14ac:dyDescent="0.3">
      <c r="A31" s="113"/>
      <c r="B31" s="24"/>
      <c r="C31" s="83" t="s">
        <v>31</v>
      </c>
      <c r="D31" s="62" t="str">
        <f>IF(G4="AA","Additional Social Science course",(IF(G4="AS","Additional Science Lab Course","AA: Social Science; AS: Science Lab")))</f>
        <v>Additional Science Lab Course</v>
      </c>
      <c r="E31" s="59" t="s">
        <v>21</v>
      </c>
      <c r="F31" s="60"/>
      <c r="G31" s="50" t="s">
        <v>55</v>
      </c>
      <c r="H31" s="50">
        <v>4</v>
      </c>
      <c r="I31" s="36" t="str">
        <f>IF(G4="AS",(IF(H31&gt;3.1,"1 add't program hr","")),(IF(I22="HIST 102 needed","Use for HIST 102","")))</f>
        <v>1 add't program hr</v>
      </c>
      <c r="J31" s="24"/>
      <c r="K31" s="8"/>
    </row>
    <row r="32" spans="1:11" ht="15.75" thickTop="1" x14ac:dyDescent="0.25">
      <c r="A32" s="113"/>
      <c r="B32" s="66"/>
      <c r="C32" s="67"/>
      <c r="D32" s="96" t="s">
        <v>37</v>
      </c>
      <c r="E32" s="68" t="s">
        <v>32</v>
      </c>
      <c r="F32" s="69"/>
      <c r="G32" s="70" t="str">
        <f>IF(H32&lt;6,"NOT MET","Complete")</f>
        <v>Complete</v>
      </c>
      <c r="H32" s="71">
        <f>SUM(H30:H31)</f>
        <v>8</v>
      </c>
      <c r="I32" s="129" t="str">
        <f>IF(H32&lt;6,"PLEASE SELECT FOUNDATIONS COURSES","Foundation Courses Complete")</f>
        <v>Foundation Courses Complete</v>
      </c>
      <c r="J32" s="130"/>
      <c r="K32" s="8"/>
    </row>
    <row r="33" spans="1:11" ht="15.75" thickBot="1" x14ac:dyDescent="0.3">
      <c r="A33" s="113"/>
      <c r="B33" s="27" t="s">
        <v>86</v>
      </c>
      <c r="C33" s="63"/>
      <c r="D33" s="64"/>
      <c r="E33" s="28"/>
      <c r="F33" s="28"/>
      <c r="G33" s="65"/>
      <c r="H33" s="28"/>
      <c r="I33" s="29" t="s">
        <v>69</v>
      </c>
      <c r="J33" s="29" t="s">
        <v>78</v>
      </c>
      <c r="K33" s="8"/>
    </row>
    <row r="34" spans="1:11" ht="15.75" thickTop="1" x14ac:dyDescent="0.25">
      <c r="A34" s="113"/>
      <c r="C34" s="84" t="s">
        <v>42</v>
      </c>
      <c r="D34" s="52" t="str">
        <f>IF(G4="AS","Must be additional Science Lab course","Selected by program")</f>
        <v>Must be additional Science Lab course</v>
      </c>
      <c r="E34" s="4" t="s">
        <v>21</v>
      </c>
      <c r="F34" s="8"/>
      <c r="G34" s="53" t="s">
        <v>48</v>
      </c>
      <c r="H34" s="46">
        <v>4</v>
      </c>
      <c r="I34" s="51"/>
      <c r="K34" s="8"/>
    </row>
    <row r="35" spans="1:11" ht="15" x14ac:dyDescent="0.25">
      <c r="A35" s="113"/>
      <c r="C35" s="84" t="s">
        <v>43</v>
      </c>
      <c r="D35" s="52" t="s">
        <v>71</v>
      </c>
      <c r="E35" s="5" t="s">
        <v>21</v>
      </c>
      <c r="F35" s="8"/>
      <c r="G35" s="46" t="s">
        <v>49</v>
      </c>
      <c r="H35" s="46">
        <v>4</v>
      </c>
      <c r="I35" s="52"/>
      <c r="K35" s="8"/>
    </row>
    <row r="36" spans="1:11" ht="15" x14ac:dyDescent="0.25">
      <c r="A36" s="113"/>
      <c r="C36" s="84" t="s">
        <v>44</v>
      </c>
      <c r="D36" s="52" t="s">
        <v>71</v>
      </c>
      <c r="E36" s="5" t="s">
        <v>21</v>
      </c>
      <c r="F36" s="8"/>
      <c r="G36" s="46" t="s">
        <v>57</v>
      </c>
      <c r="H36" s="46">
        <v>4</v>
      </c>
      <c r="I36" s="52"/>
      <c r="K36" s="8"/>
    </row>
    <row r="37" spans="1:11" ht="15" x14ac:dyDescent="0.25">
      <c r="A37" s="113"/>
      <c r="C37" s="84" t="s">
        <v>60</v>
      </c>
      <c r="D37" s="52" t="s">
        <v>71</v>
      </c>
      <c r="E37" s="5" t="s">
        <v>21</v>
      </c>
      <c r="F37" s="8"/>
      <c r="G37" s="46" t="s">
        <v>58</v>
      </c>
      <c r="H37" s="46">
        <v>3</v>
      </c>
      <c r="I37" s="52"/>
      <c r="K37" s="8"/>
    </row>
    <row r="38" spans="1:11" ht="15" x14ac:dyDescent="0.25">
      <c r="A38" s="113"/>
      <c r="B38" s="92">
        <f>(SUM(H34:H37))+H41</f>
        <v>20</v>
      </c>
      <c r="C38" s="85" t="str">
        <f>IF(H37="","",(IF(B38&lt;21,"Program Requirement V / Elective","")))</f>
        <v>Program Requirement V / Elective</v>
      </c>
      <c r="D38" s="73" t="str">
        <f>IF(C38="","","Selected by program")</f>
        <v>Selected by program</v>
      </c>
      <c r="E38" s="93" t="str">
        <f>IF(H37="","",(IF(B38&lt;21,"1-3","")))</f>
        <v>1-3</v>
      </c>
      <c r="F38" s="8"/>
      <c r="G38" s="46" t="s">
        <v>63</v>
      </c>
      <c r="H38" s="46">
        <v>3</v>
      </c>
      <c r="I38" s="52" t="str">
        <f>IF(E38="1-3","Please Select Course","")</f>
        <v>Please Select Course</v>
      </c>
      <c r="J38" s="1" t="s">
        <v>101</v>
      </c>
      <c r="K38" s="8"/>
    </row>
    <row r="39" spans="1:11" ht="15" x14ac:dyDescent="0.25">
      <c r="A39" s="113"/>
      <c r="B39" s="92">
        <f>SUM(H34:H38)+H41</f>
        <v>23</v>
      </c>
      <c r="C39" s="85" t="str">
        <f>IF(H38="","",(IF(B39&lt;21,"Program Requirement / Elective","")))</f>
        <v/>
      </c>
      <c r="D39" s="73" t="str">
        <f>IF(C39="","","Selected by program")</f>
        <v/>
      </c>
      <c r="E39" s="93" t="str">
        <f>IF(H38="","",(IF(B39&lt;21,"1-3","")))</f>
        <v/>
      </c>
      <c r="F39" s="8"/>
      <c r="G39" s="46"/>
      <c r="H39" s="46"/>
      <c r="I39" s="52" t="str">
        <f>IF(E39="1-3","Please Select Course","")</f>
        <v/>
      </c>
      <c r="K39" s="8"/>
    </row>
    <row r="40" spans="1:11" x14ac:dyDescent="0.2">
      <c r="A40" s="113"/>
      <c r="B40" s="92">
        <f>SUM(H34:H39)+H41</f>
        <v>23</v>
      </c>
      <c r="C40" s="72" t="str">
        <f>IF(H39="","",(IF(B40&lt;21,"Elective(s)","")))</f>
        <v/>
      </c>
      <c r="D40" s="73" t="str">
        <f>IF(C40="","","Selected by program or student")</f>
        <v/>
      </c>
      <c r="E40" s="93" t="str">
        <f>IF(H39="","",(IF(B40&lt;21,"1-3","")))</f>
        <v/>
      </c>
      <c r="F40" s="8"/>
      <c r="G40" s="94"/>
      <c r="H40" s="46"/>
      <c r="I40" s="121" t="str">
        <f>IF(G4="AS",(IF(G22="HIST 101","REMINDER: HIST 102 needed","")),(IF(E40="1-3","Please Select Course","")))</f>
        <v/>
      </c>
      <c r="J40" s="122"/>
      <c r="K40" s="8"/>
    </row>
    <row r="41" spans="1:11" ht="15.75" customHeight="1" thickBot="1" x14ac:dyDescent="0.3">
      <c r="A41" s="113"/>
      <c r="B41" s="24"/>
      <c r="C41" s="123" t="str">
        <f>IF(H41&gt;0.1," Additional GenEd/Foundations hours required by program for lab/MATH courses","")</f>
        <v xml:space="preserve"> Additional GenEd/Foundations hours required by program for lab/MATH courses</v>
      </c>
      <c r="D41" s="124"/>
      <c r="E41" s="82" t="str">
        <f>IF(H41&gt;0,"varied","")</f>
        <v>varied</v>
      </c>
      <c r="F41" s="28"/>
      <c r="G41" s="86" t="str">
        <f>IF(H41&gt;0,"automatic","")</f>
        <v>automatic</v>
      </c>
      <c r="H41" s="88">
        <f>((IF(H26&gt;33.51,H26-33.5,0))+(IF(H32&gt;6.1,H32-6,0)))</f>
        <v>5</v>
      </c>
      <c r="I41" s="131" t="str">
        <f>IF(H41&gt;0,"Hours required to meet Program Requirements","")</f>
        <v>Hours required to meet Program Requirements</v>
      </c>
      <c r="J41" s="123"/>
      <c r="K41" s="8"/>
    </row>
    <row r="42" spans="1:11" ht="16.5" thickTop="1" thickBot="1" x14ac:dyDescent="0.3">
      <c r="A42" s="113"/>
      <c r="B42" s="77"/>
      <c r="C42" s="78"/>
      <c r="D42" s="95" t="s">
        <v>38</v>
      </c>
      <c r="E42" s="79">
        <v>21</v>
      </c>
      <c r="F42" s="61"/>
      <c r="G42" s="79" t="str">
        <f>IF(H42&lt;21,"NOT MET",(IF(H42=21,"Complete","CHECK")))</f>
        <v>CHECK</v>
      </c>
      <c r="H42" s="80">
        <f>IF(H41=0,SUM(H34:H40),SUM(H34:H41))</f>
        <v>23</v>
      </c>
      <c r="I42" s="132" t="str">
        <f>IF(H42&lt;21,"PLEASE SELECT FOCUS COURSES",(IF(H42=21,"Program Focus Courses Complete","Overage - Please Check Courses")))</f>
        <v>Overage - Please Check Courses</v>
      </c>
      <c r="J42" s="133"/>
      <c r="K42" s="8"/>
    </row>
    <row r="43" spans="1:11" ht="16.5" thickTop="1" x14ac:dyDescent="0.25">
      <c r="A43" s="113"/>
      <c r="C43" s="74"/>
      <c r="D43" s="75" t="s">
        <v>84</v>
      </c>
      <c r="E43" s="22">
        <v>27</v>
      </c>
      <c r="F43" s="76"/>
      <c r="G43" s="22" t="str">
        <f>IF(H43&lt;27,"NOT MET",(IF(H43=27,"Complete","CHECK")))</f>
        <v>CHECK</v>
      </c>
      <c r="H43" s="81">
        <f>IF(H41=0,(H42+H32),(IF(H32&gt;6,((H42-(H32-6))+H32),(H42+H32))))</f>
        <v>29</v>
      </c>
      <c r="I43" s="119" t="str">
        <f>IF(H43&lt;27,"PROGRAM REQUIREMENT INCOMPLETE",(IF(H43=27,"Program Requirements Complete","Excess Program Requirements")))</f>
        <v>Excess Program Requirements</v>
      </c>
      <c r="J43" s="120"/>
      <c r="K43" s="8"/>
    </row>
    <row r="44" spans="1:11" x14ac:dyDescent="0.2">
      <c r="A44" s="113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8" x14ac:dyDescent="0.25">
      <c r="A45" s="87"/>
      <c r="B45" s="21" t="s">
        <v>103</v>
      </c>
      <c r="C45" s="87"/>
      <c r="D45" s="87"/>
      <c r="E45" s="57"/>
      <c r="F45" s="87"/>
      <c r="G45" s="57" t="str">
        <f>IF(H45&lt;60.5,"Not Met",(IF(H45=60.5,"Complete","CHECK")))</f>
        <v>CHECK</v>
      </c>
      <c r="H45" s="57">
        <f>(H26+H32+H42)-H41</f>
        <v>62.5</v>
      </c>
      <c r="I45" s="125" t="str">
        <f>IF(H45&lt;60.5,"Minimum Requirements Not Met",(IF(H45=60.5,"Degree Requirements Met",(IF(J4="yes","Pattern of Study - check BA/BS hours","Overage - Please Check Course Sequence")))))</f>
        <v>Pattern of Study - check BA/BS hours</v>
      </c>
      <c r="J45" s="125"/>
      <c r="K45" s="125"/>
    </row>
    <row r="46" spans="1:11" x14ac:dyDescent="0.2">
      <c r="C46" s="1" t="s">
        <v>110</v>
      </c>
      <c r="H46" s="3"/>
    </row>
  </sheetData>
  <mergeCells count="17">
    <mergeCell ref="I45:K45"/>
    <mergeCell ref="A28:A44"/>
    <mergeCell ref="I32:J32"/>
    <mergeCell ref="I40:J40"/>
    <mergeCell ref="C41:D41"/>
    <mergeCell ref="I41:J41"/>
    <mergeCell ref="I42:J42"/>
    <mergeCell ref="I43:J43"/>
    <mergeCell ref="A7:A27"/>
    <mergeCell ref="D8:E8"/>
    <mergeCell ref="G8:I8"/>
    <mergeCell ref="I26:J26"/>
    <mergeCell ref="C2:J2"/>
    <mergeCell ref="C3:J3"/>
    <mergeCell ref="H4:I4"/>
    <mergeCell ref="C5:J5"/>
    <mergeCell ref="C6:J6"/>
  </mergeCells>
  <conditionalFormatting sqref="C38">
    <cfRule type="containsText" dxfId="59" priority="59" operator="containsText" text="Program Requirement V">
      <formula>NOT(ISERROR(SEARCH("Program Requirement V",C38)))</formula>
    </cfRule>
  </conditionalFormatting>
  <conditionalFormatting sqref="H26">
    <cfRule type="cellIs" dxfId="58" priority="58" operator="lessThan">
      <formula>33.5</formula>
    </cfRule>
  </conditionalFormatting>
  <conditionalFormatting sqref="H32">
    <cfRule type="cellIs" dxfId="57" priority="57" operator="lessThan">
      <formula>6</formula>
    </cfRule>
  </conditionalFormatting>
  <conditionalFormatting sqref="I26">
    <cfRule type="containsText" dxfId="56" priority="56" operator="containsText" text="GEN ED REQUIREMENTS NOT MET">
      <formula>NOT(ISERROR(SEARCH("GEN ED REQUIREMENTS NOT MET",I26)))</formula>
    </cfRule>
  </conditionalFormatting>
  <conditionalFormatting sqref="G26">
    <cfRule type="containsText" dxfId="55" priority="55" operator="containsText" text="NOT MET">
      <formula>NOT(ISERROR(SEARCH("NOT MET",G26)))</formula>
    </cfRule>
  </conditionalFormatting>
  <conditionalFormatting sqref="D38">
    <cfRule type="containsText" dxfId="54" priority="54" operator="containsText" text="Selected by program">
      <formula>NOT(ISERROR(SEARCH("Selected by program",D38)))</formula>
    </cfRule>
  </conditionalFormatting>
  <conditionalFormatting sqref="G32">
    <cfRule type="containsText" dxfId="53" priority="53" operator="containsText" text="NOT MET">
      <formula>NOT(ISERROR(SEARCH("NOT MET",G32)))</formula>
    </cfRule>
  </conditionalFormatting>
  <conditionalFormatting sqref="I32">
    <cfRule type="containsText" dxfId="52" priority="52" operator="containsText" text="PLEASE SELECT FOUNDATIONS COURSES">
      <formula>NOT(ISERROR(SEARCH("PLEASE SELECT FOUNDATIONS COURSES",I32)))</formula>
    </cfRule>
  </conditionalFormatting>
  <conditionalFormatting sqref="D39">
    <cfRule type="containsText" dxfId="51" priority="51" operator="containsText" text="Selected by program">
      <formula>NOT(ISERROR(SEARCH("Selected by program",D39)))</formula>
    </cfRule>
  </conditionalFormatting>
  <conditionalFormatting sqref="C41">
    <cfRule type="containsText" dxfId="50" priority="50" operator="containsText" text=" Additional GenEd/Foundations hours">
      <formula>NOT(ISERROR(SEARCH(" Additional GenEd/Foundations hours",C41)))</formula>
    </cfRule>
  </conditionalFormatting>
  <conditionalFormatting sqref="C40">
    <cfRule type="containsText" dxfId="49" priority="49" operator="containsText" text="Elective">
      <formula>NOT(ISERROR(SEARCH("Elective",C40)))</formula>
    </cfRule>
  </conditionalFormatting>
  <conditionalFormatting sqref="D40">
    <cfRule type="containsText" dxfId="48" priority="48" operator="containsText" text="Selected">
      <formula>NOT(ISERROR(SEARCH("Selected",D40)))</formula>
    </cfRule>
  </conditionalFormatting>
  <conditionalFormatting sqref="G42">
    <cfRule type="containsText" dxfId="47" priority="11" operator="containsText" text="CHECK">
      <formula>NOT(ISERROR(SEARCH("CHECK",G42)))</formula>
    </cfRule>
    <cfRule type="containsText" dxfId="46" priority="47" operator="containsText" text="NOT MET">
      <formula>NOT(ISERROR(SEARCH("NOT MET",G42)))</formula>
    </cfRule>
  </conditionalFormatting>
  <conditionalFormatting sqref="H42">
    <cfRule type="cellIs" dxfId="45" priority="6" operator="greaterThan">
      <formula>21</formula>
    </cfRule>
    <cfRule type="cellIs" dxfId="44" priority="46" operator="lessThan">
      <formula>21</formula>
    </cfRule>
  </conditionalFormatting>
  <conditionalFormatting sqref="H41">
    <cfRule type="cellIs" dxfId="43" priority="39" operator="lessThan">
      <formula>0.9</formula>
    </cfRule>
    <cfRule type="cellIs" dxfId="42" priority="45" operator="greaterThan">
      <formula>0</formula>
    </cfRule>
  </conditionalFormatting>
  <conditionalFormatting sqref="I41">
    <cfRule type="containsText" dxfId="41" priority="44" operator="containsText" text="Hours required to">
      <formula>NOT(ISERROR(SEARCH("Hours required to",I41)))</formula>
    </cfRule>
  </conditionalFormatting>
  <conditionalFormatting sqref="I42">
    <cfRule type="containsText" dxfId="40" priority="43" operator="containsText" text="PLEASE SELECT">
      <formula>NOT(ISERROR(SEARCH("PLEASE SELECT",I42)))</formula>
    </cfRule>
  </conditionalFormatting>
  <conditionalFormatting sqref="G43">
    <cfRule type="containsText" dxfId="39" priority="42" operator="containsText" text="NOT MET">
      <formula>NOT(ISERROR(SEARCH("NOT MET",G43)))</formula>
    </cfRule>
  </conditionalFormatting>
  <conditionalFormatting sqref="H43">
    <cfRule type="cellIs" dxfId="38" priority="5" operator="greaterThan">
      <formula>27</formula>
    </cfRule>
    <cfRule type="cellIs" dxfId="37" priority="41" operator="lessThan">
      <formula>27</formula>
    </cfRule>
  </conditionalFormatting>
  <conditionalFormatting sqref="I43">
    <cfRule type="containsText" dxfId="36" priority="40" operator="containsText" text="PROGRAM REQUIREMENT INCOMPLETE">
      <formula>NOT(ISERROR(SEARCH("PROGRAM REQUIREMENT INCOMPLETE",I43)))</formula>
    </cfRule>
  </conditionalFormatting>
  <conditionalFormatting sqref="I22">
    <cfRule type="containsText" dxfId="35" priority="38" operator="containsText" text="HIST 102">
      <formula>NOT(ISERROR(SEARCH("HIST 102",I22)))</formula>
    </cfRule>
  </conditionalFormatting>
  <conditionalFormatting sqref="I31">
    <cfRule type="containsText" dxfId="34" priority="37" operator="containsText" text="Use for">
      <formula>NOT(ISERROR(SEARCH("Use for",I31)))</formula>
    </cfRule>
  </conditionalFormatting>
  <conditionalFormatting sqref="I40">
    <cfRule type="containsText" dxfId="33" priority="36" operator="containsText" text="HIST 102">
      <formula>NOT(ISERROR(SEARCH("HIST 102",I40)))</formula>
    </cfRule>
  </conditionalFormatting>
  <conditionalFormatting sqref="I43:J43">
    <cfRule type="containsText" dxfId="32" priority="35" operator="containsText" text="Excess Program Requirements">
      <formula>NOT(ISERROR(SEARCH("Excess Program Requirements",I43)))</formula>
    </cfRule>
  </conditionalFormatting>
  <conditionalFormatting sqref="C39">
    <cfRule type="containsText" dxfId="31" priority="34" operator="containsText" text="Program Requirement">
      <formula>NOT(ISERROR(SEARCH("Program Requirement",C39)))</formula>
    </cfRule>
  </conditionalFormatting>
  <conditionalFormatting sqref="E38:E40">
    <cfRule type="containsText" dxfId="30" priority="33" operator="containsText" text="1-3">
      <formula>NOT(ISERROR(SEARCH("1-3",E38)))</formula>
    </cfRule>
  </conditionalFormatting>
  <conditionalFormatting sqref="D4">
    <cfRule type="containsBlanks" dxfId="29" priority="32">
      <formula>LEN(TRIM(D4))=0</formula>
    </cfRule>
  </conditionalFormatting>
  <conditionalFormatting sqref="G4">
    <cfRule type="containsBlanks" dxfId="28" priority="31">
      <formula>LEN(TRIM(G4))=0</formula>
    </cfRule>
  </conditionalFormatting>
  <conditionalFormatting sqref="G12:G14">
    <cfRule type="containsBlanks" dxfId="27" priority="30">
      <formula>LEN(TRIM(G12))=0</formula>
    </cfRule>
  </conditionalFormatting>
  <conditionalFormatting sqref="G21:G23">
    <cfRule type="containsBlanks" dxfId="26" priority="29">
      <formula>LEN(TRIM(G21))=0</formula>
    </cfRule>
  </conditionalFormatting>
  <conditionalFormatting sqref="G25">
    <cfRule type="containsBlanks" dxfId="25" priority="28">
      <formula>LEN(TRIM(G25))=0</formula>
    </cfRule>
  </conditionalFormatting>
  <conditionalFormatting sqref="J4">
    <cfRule type="containsBlanks" dxfId="24" priority="27">
      <formula>LEN(TRIM(J4))=0</formula>
    </cfRule>
  </conditionalFormatting>
  <conditionalFormatting sqref="E38">
    <cfRule type="containsText" dxfId="23" priority="26" operator="containsText" text="1-3">
      <formula>NOT(ISERROR(SEARCH("1-3",E38)))</formula>
    </cfRule>
  </conditionalFormatting>
  <conditionalFormatting sqref="H12:H14">
    <cfRule type="containsBlanks" dxfId="22" priority="25">
      <formula>LEN(TRIM(H12))=0</formula>
    </cfRule>
  </conditionalFormatting>
  <conditionalFormatting sqref="G16:H19">
    <cfRule type="containsBlanks" dxfId="21" priority="24">
      <formula>LEN(TRIM(G16))=0</formula>
    </cfRule>
  </conditionalFormatting>
  <conditionalFormatting sqref="H21:H23">
    <cfRule type="containsBlanks" dxfId="20" priority="60">
      <formula>LEN(TRIM(H21))=0</formula>
    </cfRule>
  </conditionalFormatting>
  <conditionalFormatting sqref="H25">
    <cfRule type="containsBlanks" dxfId="19" priority="23">
      <formula>LEN(TRIM(H25))=0</formula>
    </cfRule>
  </conditionalFormatting>
  <conditionalFormatting sqref="G30:H31">
    <cfRule type="containsBlanks" dxfId="18" priority="22">
      <formula>LEN(TRIM(G30))=0</formula>
    </cfRule>
  </conditionalFormatting>
  <conditionalFormatting sqref="G34:H37">
    <cfRule type="containsBlanks" dxfId="17" priority="21">
      <formula>LEN(TRIM(G34))=0</formula>
    </cfRule>
  </conditionalFormatting>
  <conditionalFormatting sqref="E41">
    <cfRule type="containsText" dxfId="16" priority="20" operator="containsText" text="varied">
      <formula>NOT(ISERROR(SEARCH("varied",E41)))</formula>
    </cfRule>
  </conditionalFormatting>
  <conditionalFormatting sqref="G45">
    <cfRule type="containsText" dxfId="15" priority="15" operator="containsText" text="Complete">
      <formula>NOT(ISERROR(SEARCH("Complete",G45)))</formula>
    </cfRule>
    <cfRule type="containsText" dxfId="14" priority="19" operator="containsText" text="Not Met">
      <formula>NOT(ISERROR(SEARCH("Not Met",G45)))</formula>
    </cfRule>
  </conditionalFormatting>
  <conditionalFormatting sqref="H45">
    <cfRule type="cellIs" dxfId="13" priority="14" operator="equal">
      <formula>60.5</formula>
    </cfRule>
    <cfRule type="cellIs" dxfId="12" priority="17" operator="greaterThan">
      <formula>60.5</formula>
    </cfRule>
    <cfRule type="cellIs" dxfId="11" priority="18" operator="lessThan">
      <formula>60.5</formula>
    </cfRule>
  </conditionalFormatting>
  <conditionalFormatting sqref="O37">
    <cfRule type="cellIs" dxfId="10" priority="16" operator="equal">
      <formula>60.5</formula>
    </cfRule>
  </conditionalFormatting>
  <conditionalFormatting sqref="I45">
    <cfRule type="containsText" dxfId="9" priority="9" operator="containsText" text="Pattern">
      <formula>NOT(ISERROR(SEARCH("Pattern",I45)))</formula>
    </cfRule>
    <cfRule type="containsText" dxfId="8" priority="13" operator="containsText" text="Degree Requirements">
      <formula>NOT(ISERROR(SEARCH("Degree Requirements",I45)))</formula>
    </cfRule>
  </conditionalFormatting>
  <conditionalFormatting sqref="I42:J42">
    <cfRule type="containsText" dxfId="7" priority="12" operator="containsText" text="Overage">
      <formula>NOT(ISERROR(SEARCH("Overage",I42)))</formula>
    </cfRule>
  </conditionalFormatting>
  <conditionalFormatting sqref="G43 G45">
    <cfRule type="containsText" dxfId="6" priority="10" operator="containsText" text="CHECK">
      <formula>NOT(ISERROR(SEARCH("CHECK",G43)))</formula>
    </cfRule>
  </conditionalFormatting>
  <conditionalFormatting sqref="I16:I18">
    <cfRule type="containsText" dxfId="5" priority="8" operator="containsText" text="add't">
      <formula>NOT(ISERROR(SEARCH("add't",I16)))</formula>
    </cfRule>
  </conditionalFormatting>
  <conditionalFormatting sqref="I30:I31">
    <cfRule type="containsText" dxfId="4" priority="7" operator="containsText" text="add't">
      <formula>NOT(ISERROR(SEARCH("add't",I30)))</formula>
    </cfRule>
  </conditionalFormatting>
  <conditionalFormatting sqref="I38:I39">
    <cfRule type="containsText" dxfId="3" priority="4" operator="containsText" text="Please Select">
      <formula>NOT(ISERROR(SEARCH("Please Select",I38)))</formula>
    </cfRule>
  </conditionalFormatting>
  <conditionalFormatting sqref="I40:J40">
    <cfRule type="containsText" dxfId="2" priority="3" operator="containsText" text="Please Select">
      <formula>NOT(ISERROR(SEARCH("Please Select",I40)))</formula>
    </cfRule>
  </conditionalFormatting>
  <conditionalFormatting sqref="I45:K45">
    <cfRule type="containsText" dxfId="1" priority="2" operator="containsText" text="Minimum">
      <formula>NOT(ISERROR(SEARCH("Minimum",I45)))</formula>
    </cfRule>
  </conditionalFormatting>
  <conditionalFormatting sqref="I26:J26">
    <cfRule type="containsText" dxfId="0" priority="1" operator="containsText" text="plus">
      <formula>NOT(ISERROR(SEARCH("plus",I26)))</formula>
    </cfRule>
  </conditionalFormatting>
  <printOptions horizontalCentered="1"/>
  <pageMargins left="0.45" right="0.7" top="0.75" bottom="0.75" header="0.3" footer="0.3"/>
  <pageSetup scale="72" fitToHeight="0" orientation="landscape" r:id="rId1"/>
  <ignoredErrors>
    <ignoredError sqref="B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START</vt:lpstr>
      <vt:lpstr>AA Example</vt:lpstr>
      <vt:lpstr>AS Example</vt:lpstr>
      <vt:lpstr>'AA Example'!Print_Area</vt:lpstr>
      <vt:lpstr>'AS Example'!Print_Area</vt:lpstr>
      <vt:lpstr>START!Print_Area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A. Gavorsky</dc:creator>
  <cp:lastModifiedBy>Great Basin College</cp:lastModifiedBy>
  <cp:lastPrinted>2017-05-08T11:46:28Z</cp:lastPrinted>
  <dcterms:created xsi:type="dcterms:W3CDTF">2017-05-07T19:52:20Z</dcterms:created>
  <dcterms:modified xsi:type="dcterms:W3CDTF">2017-05-09T18:11:19Z</dcterms:modified>
</cp:coreProperties>
</file>