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BC\Desktop\"/>
    </mc:Choice>
  </mc:AlternateContent>
  <bookViews>
    <workbookView xWindow="0" yWindow="0" windowWidth="25200" windowHeight="11985"/>
  </bookViews>
  <sheets>
    <sheet name="Patron &amp; Circ" sheetId="1" r:id="rId1"/>
    <sheet name="Facility &amp; Collections" sheetId="4" r:id="rId2"/>
  </sheets>
  <definedNames>
    <definedName name="_xlnm.Print_Area" localSheetId="1">'Facility &amp; Collections'!$A$1:$P$44,'Facility &amp; Collections'!$Q$1:$AC$34</definedName>
    <definedName name="_xlnm.Print_Area" localSheetId="0">'Patron &amp; Circ'!$A$1:$N$82,'Patron &amp; Circ'!$P$1:$X$77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L43" i="4" l="1"/>
  <c r="N34" i="1"/>
  <c r="N32" i="1"/>
  <c r="M43" i="4"/>
  <c r="M9" i="1"/>
  <c r="M6" i="1"/>
  <c r="M23" i="1"/>
  <c r="M12" i="4" l="1"/>
  <c r="M13" i="4"/>
  <c r="M45" i="1"/>
  <c r="M44" i="1"/>
  <c r="N21" i="4" l="1"/>
  <c r="L39" i="1" l="1"/>
  <c r="N39" i="1" s="1"/>
  <c r="L53" i="1"/>
  <c r="L7" i="1"/>
  <c r="L9" i="1"/>
  <c r="L6" i="1"/>
  <c r="L23" i="1" l="1"/>
  <c r="L12" i="4" l="1"/>
  <c r="L13" i="4"/>
  <c r="L45" i="1"/>
  <c r="L44" i="1"/>
  <c r="J13" i="4" l="1"/>
  <c r="J12" i="4"/>
  <c r="N22" i="1" l="1"/>
  <c r="N21" i="1"/>
  <c r="K55" i="1"/>
  <c r="N42" i="4"/>
  <c r="K43" i="4"/>
  <c r="K9" i="1"/>
  <c r="K6" i="1"/>
  <c r="K23" i="1"/>
  <c r="K13" i="4" l="1"/>
  <c r="K12" i="4" l="1"/>
  <c r="J55" i="1"/>
  <c r="J54" i="1"/>
  <c r="J23" i="1" l="1"/>
  <c r="J43" i="4"/>
  <c r="I7" i="1" l="1"/>
  <c r="I6" i="1"/>
  <c r="I43" i="4"/>
  <c r="H43" i="4"/>
  <c r="I45" i="1" l="1"/>
  <c r="I44" i="1"/>
  <c r="I23" i="1"/>
  <c r="I12" i="4" l="1"/>
  <c r="I13" i="4"/>
  <c r="H12" i="4" l="1"/>
  <c r="H13" i="4"/>
  <c r="H23" i="1"/>
  <c r="G46" i="1" l="1"/>
  <c r="G45" i="1"/>
  <c r="G44" i="1"/>
  <c r="G13" i="4" l="1"/>
  <c r="G12" i="4"/>
  <c r="G23" i="1" l="1"/>
  <c r="F9" i="1" l="1"/>
  <c r="F6" i="1"/>
  <c r="F55" i="1" l="1"/>
  <c r="F53" i="1"/>
  <c r="F46" i="1" l="1"/>
  <c r="F23" i="1" l="1"/>
  <c r="E23" i="1" l="1"/>
  <c r="D23" i="1"/>
  <c r="E12" i="4" l="1"/>
  <c r="E13" i="4"/>
  <c r="D56" i="1" l="1"/>
  <c r="C46" i="1"/>
  <c r="B46" i="1"/>
  <c r="D46" i="1"/>
  <c r="D45" i="1"/>
  <c r="D44" i="1"/>
  <c r="D13" i="4"/>
  <c r="C13" i="4"/>
  <c r="B13" i="4"/>
  <c r="N11" i="4"/>
  <c r="F12" i="4"/>
  <c r="D12" i="4"/>
  <c r="D6" i="1"/>
  <c r="D9" i="1"/>
  <c r="C66" i="1" l="1"/>
  <c r="N63" i="1"/>
  <c r="C12" i="4" l="1"/>
  <c r="C8" i="1"/>
  <c r="B55" i="1" l="1"/>
  <c r="B33" i="1"/>
  <c r="N33" i="1" s="1"/>
  <c r="N35" i="1" s="1"/>
  <c r="B12" i="4" l="1"/>
  <c r="N7" i="1" l="1"/>
  <c r="N41" i="4" l="1"/>
  <c r="N40" i="4"/>
  <c r="M66" i="1"/>
  <c r="N24" i="4" l="1"/>
  <c r="N23" i="4"/>
  <c r="N22" i="4"/>
  <c r="L66" i="1" l="1"/>
  <c r="G43" i="4"/>
  <c r="F43" i="4"/>
  <c r="E43" i="4"/>
  <c r="D43" i="4"/>
  <c r="C43" i="4"/>
  <c r="B43" i="4"/>
  <c r="N39" i="4"/>
  <c r="N8" i="4" l="1"/>
  <c r="K66" i="1" l="1"/>
  <c r="I66" i="1" l="1"/>
  <c r="H66" i="1"/>
  <c r="G66" i="1"/>
  <c r="J66" i="1"/>
  <c r="F66" i="1" l="1"/>
  <c r="N20" i="4" l="1"/>
  <c r="N38" i="4" l="1"/>
  <c r="N37" i="4"/>
  <c r="N36" i="4"/>
  <c r="E66" i="1"/>
  <c r="D66" i="1"/>
  <c r="B66" i="1"/>
  <c r="N66" i="1" l="1"/>
  <c r="N6" i="4"/>
  <c r="N7" i="4"/>
  <c r="N9" i="4"/>
  <c r="N10" i="4"/>
  <c r="F13" i="4"/>
  <c r="N13" i="4" l="1"/>
  <c r="B11" i="1"/>
  <c r="C11" i="1"/>
  <c r="D11" i="1"/>
  <c r="E11" i="1"/>
  <c r="N28" i="4" l="1"/>
  <c r="C23" i="1" l="1"/>
  <c r="B23" i="1"/>
  <c r="N20" i="1"/>
  <c r="N19" i="1"/>
  <c r="N18" i="1"/>
  <c r="N17" i="1"/>
  <c r="N16" i="1"/>
  <c r="N23" i="1" l="1"/>
  <c r="N35" i="4" l="1"/>
  <c r="N34" i="4"/>
  <c r="N19" i="4"/>
  <c r="N65" i="1"/>
  <c r="N64" i="1"/>
  <c r="N62" i="1"/>
  <c r="M56" i="1"/>
  <c r="L56" i="1"/>
  <c r="K56" i="1"/>
  <c r="J56" i="1"/>
  <c r="I56" i="1"/>
  <c r="H56" i="1"/>
  <c r="G56" i="1"/>
  <c r="F56" i="1"/>
  <c r="E56" i="1"/>
  <c r="C56" i="1"/>
  <c r="B56" i="1"/>
  <c r="N55" i="1"/>
  <c r="N54" i="1"/>
  <c r="N53" i="1"/>
  <c r="N43" i="4" l="1"/>
  <c r="N12" i="4"/>
  <c r="N56" i="1"/>
  <c r="N10" i="1"/>
  <c r="N9" i="1"/>
  <c r="N8" i="1"/>
  <c r="N6" i="1"/>
  <c r="M11" i="1"/>
  <c r="L11" i="1"/>
  <c r="K11" i="1"/>
  <c r="J11" i="1"/>
  <c r="I11" i="1"/>
  <c r="H11" i="1"/>
  <c r="G11" i="1"/>
  <c r="F11" i="1"/>
  <c r="N11" i="1" l="1"/>
</calcChain>
</file>

<file path=xl/comments1.xml><?xml version="1.0" encoding="utf-8"?>
<comments xmlns="http://schemas.openxmlformats.org/spreadsheetml/2006/main">
  <authors>
    <author>Great Basin College</author>
    <author>GBC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Great Basin College:</t>
        </r>
        <r>
          <rPr>
            <sz val="9"/>
            <color indexed="81"/>
            <rFont val="Tahoma"/>
            <family val="2"/>
          </rPr>
          <t xml:space="preserve">
1 needed follow-up due to complexity </t>
        </r>
      </text>
    </comment>
    <comment ref="I9" authorId="0" shapeId="0">
      <text>
        <r>
          <rPr>
            <b/>
            <sz val="9"/>
            <color indexed="81"/>
            <rFont val="Tahoma"/>
            <charset val="1"/>
          </rPr>
          <t>Great Basin College:</t>
        </r>
        <r>
          <rPr>
            <sz val="9"/>
            <color indexed="81"/>
            <rFont val="Tahoma"/>
            <charset val="1"/>
          </rPr>
          <t xml:space="preserve">
3 were public; 1 staff; the rest were from the reference librarian 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</rPr>
          <t>Great Basin College:</t>
        </r>
        <r>
          <rPr>
            <sz val="9"/>
            <color indexed="81"/>
            <rFont val="Tahoma"/>
            <family val="2"/>
          </rPr>
          <t xml:space="preserve">
39 desk ref , Eric Walsh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Great Basin College:</t>
        </r>
        <r>
          <rPr>
            <sz val="9"/>
            <color indexed="81"/>
            <rFont val="Tahoma"/>
            <family val="2"/>
          </rPr>
          <t xml:space="preserve">
17 desk ref from Eric </t>
        </r>
      </text>
    </comment>
    <comment ref="I27" authorId="0" shapeId="0">
      <text>
        <r>
          <rPr>
            <b/>
            <sz val="9"/>
            <color indexed="81"/>
            <rFont val="Tahoma"/>
            <charset val="1"/>
          </rPr>
          <t>Great Basin College:</t>
        </r>
        <r>
          <rPr>
            <sz val="9"/>
            <color indexed="81"/>
            <rFont val="Tahoma"/>
            <charset val="1"/>
          </rPr>
          <t xml:space="preserve">
These were public patrons; with one staff member</t>
        </r>
      </text>
    </comment>
    <comment ref="L56" authorId="1" shapeId="0">
      <text>
        <r>
          <rPr>
            <b/>
            <sz val="9"/>
            <color indexed="81"/>
            <rFont val="Tahoma"/>
            <charset val="1"/>
          </rPr>
          <t>GBC:</t>
        </r>
        <r>
          <rPr>
            <sz val="9"/>
            <color indexed="81"/>
            <rFont val="Tahoma"/>
            <charset val="1"/>
          </rPr>
          <t xml:space="preserve">
This counts the display of GBIA items in the Art Gallery (51) and also use of headphones was carefully tracked as internal use (36)</t>
        </r>
      </text>
    </comment>
  </commentList>
</comments>
</file>

<file path=xl/comments2.xml><?xml version="1.0" encoding="utf-8"?>
<comments xmlns="http://schemas.openxmlformats.org/spreadsheetml/2006/main">
  <authors>
    <author>Great Basin College</author>
    <author>GBC</author>
  </authors>
  <commentList>
    <comment ref="I13" authorId="0" shapeId="0">
      <text>
        <r>
          <rPr>
            <b/>
            <sz val="9"/>
            <color indexed="81"/>
            <rFont val="Tahoma"/>
            <charset val="1"/>
          </rPr>
          <t>Great Basin College:</t>
        </r>
        <r>
          <rPr>
            <sz val="9"/>
            <color indexed="81"/>
            <rFont val="Tahoma"/>
            <charset val="1"/>
          </rPr>
          <t xml:space="preserve">
CTE in person orientation accounts for some of this increase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Great Basin College:</t>
        </r>
        <r>
          <rPr>
            <sz val="9"/>
            <color indexed="81"/>
            <rFont val="Tahoma"/>
            <family val="2"/>
          </rPr>
          <t xml:space="preserve">
Of these, 11 sessions are from a mobile device; 2 are from tablet; 152 desktop</t>
        </r>
      </text>
    </comment>
    <comment ref="F20" authorId="0" shapeId="0">
      <text>
        <r>
          <rPr>
            <b/>
            <sz val="9"/>
            <color indexed="81"/>
            <rFont val="Tahoma"/>
            <charset val="1"/>
          </rPr>
          <t>Great Basin College:</t>
        </r>
        <r>
          <rPr>
            <sz val="9"/>
            <color indexed="81"/>
            <rFont val="Tahoma"/>
            <charset val="1"/>
          </rPr>
          <t xml:space="preserve">
238 Desktop; 15 Mobile; 7 Tablet</t>
        </r>
      </text>
    </comment>
    <comment ref="G20" authorId="0" shapeId="0">
      <text>
        <r>
          <rPr>
            <b/>
            <sz val="9"/>
            <color indexed="81"/>
            <rFont val="Tahoma"/>
            <charset val="1"/>
          </rPr>
          <t>Great Basin College:</t>
        </r>
        <r>
          <rPr>
            <sz val="9"/>
            <color indexed="81"/>
            <rFont val="Tahoma"/>
            <charset val="1"/>
          </rPr>
          <t xml:space="preserve">
182 Desktop; 8 Mobile. </t>
        </r>
      </text>
    </comment>
    <comment ref="H20" authorId="0" shapeId="0">
      <text>
        <r>
          <rPr>
            <b/>
            <sz val="9"/>
            <color indexed="81"/>
            <rFont val="Tahoma"/>
            <charset val="1"/>
          </rPr>
          <t>Great Basin College:</t>
        </r>
        <r>
          <rPr>
            <sz val="9"/>
            <color indexed="81"/>
            <rFont val="Tahoma"/>
            <charset val="1"/>
          </rPr>
          <t xml:space="preserve">
95 desktop; 5 Mobile; 1 tablet </t>
        </r>
      </text>
    </comment>
    <comment ref="I20" authorId="0" shapeId="0">
      <text>
        <r>
          <rPr>
            <b/>
            <sz val="9"/>
            <color indexed="81"/>
            <rFont val="Tahoma"/>
            <charset val="1"/>
          </rPr>
          <t>Great Basin College:</t>
        </r>
        <r>
          <rPr>
            <sz val="9"/>
            <color indexed="81"/>
            <rFont val="Tahoma"/>
            <charset val="1"/>
          </rPr>
          <t xml:space="preserve">
152 desktop; 9 mobile sessions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</rPr>
          <t>Great Basin College:</t>
        </r>
        <r>
          <rPr>
            <sz val="9"/>
            <color indexed="81"/>
            <rFont val="Tahoma"/>
            <family val="2"/>
          </rPr>
          <t xml:space="preserve">
13 mobile sessions; 100 desktop sessions 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>Great Basin College:</t>
        </r>
        <r>
          <rPr>
            <sz val="9"/>
            <color indexed="81"/>
            <rFont val="Tahoma"/>
            <family val="2"/>
          </rPr>
          <t xml:space="preserve">
This is correct! 463 of these were NEW users. 613 of these users are of the USA, 17 Canada, 10 Germany. 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</rPr>
          <t>Great Basin College:</t>
        </r>
        <r>
          <rPr>
            <sz val="9"/>
            <color indexed="81"/>
            <rFont val="Tahoma"/>
            <family val="2"/>
          </rPr>
          <t xml:space="preserve">
The majority of views were "Finding A Peer Reviewed Article" </t>
        </r>
      </text>
    </comment>
    <comment ref="C39" authorId="1" shapeId="0">
      <text>
        <r>
          <rPr>
            <b/>
            <sz val="9"/>
            <color indexed="81"/>
            <rFont val="Tahoma"/>
            <family val="2"/>
          </rPr>
          <t>GBC:</t>
        </r>
        <r>
          <rPr>
            <sz val="9"/>
            <color indexed="81"/>
            <rFont val="Tahoma"/>
            <family val="2"/>
          </rPr>
          <t xml:space="preserve">
NV Quarterly cataloged </t>
        </r>
      </text>
    </comment>
  </commentList>
</comments>
</file>

<file path=xl/sharedStrings.xml><?xml version="1.0" encoding="utf-8"?>
<sst xmlns="http://schemas.openxmlformats.org/spreadsheetml/2006/main" count="260" uniqueCount="125">
  <si>
    <t xml:space="preserve">Selected Collection Acquisition/Addition Statistics </t>
  </si>
  <si>
    <t>Government Documents</t>
  </si>
  <si>
    <t>McNaughton Books</t>
  </si>
  <si>
    <t xml:space="preserve">McNaughton DVDs </t>
  </si>
  <si>
    <t xml:space="preserve">Total </t>
  </si>
  <si>
    <t xml:space="preserve">Number of Presentations </t>
  </si>
  <si>
    <t>Jan</t>
  </si>
  <si>
    <t>Feb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</si>
  <si>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</si>
  <si>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</si>
  <si>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</si>
  <si>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</si>
  <si>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</si>
  <si>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</si>
  <si>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 </t>
  </si>
  <si>
    <t xml:space="preserve">Oct </t>
  </si>
  <si>
    <t>Nov</t>
  </si>
  <si>
    <t xml:space="preserve">Dec </t>
  </si>
  <si>
    <t xml:space="preserve">Computer Use </t>
  </si>
  <si>
    <t xml:space="preserve">Patron Related / Patrons Helped or Served </t>
  </si>
  <si>
    <t>** PATRON RELATED **</t>
  </si>
  <si>
    <t>** CIRCULATION RELATED **</t>
  </si>
  <si>
    <t>Checkouts</t>
  </si>
  <si>
    <t xml:space="preserve">Renewals </t>
  </si>
  <si>
    <t xml:space="preserve">Circulation Activity </t>
  </si>
  <si>
    <t>InterLibrary Loan</t>
  </si>
  <si>
    <t>** FACILITY / EQUIPMENT RELATED **</t>
  </si>
  <si>
    <t>May</t>
  </si>
  <si>
    <t>July</t>
  </si>
  <si>
    <t>Mar</t>
  </si>
  <si>
    <t>Apr</t>
  </si>
  <si>
    <t>Jun</t>
  </si>
  <si>
    <t>Aug</t>
  </si>
  <si>
    <t>Sept</t>
  </si>
  <si>
    <t>Oct</t>
  </si>
  <si>
    <t>Dec</t>
  </si>
  <si>
    <t>Total</t>
  </si>
  <si>
    <t>** COLLECTIONS RELATED **</t>
  </si>
  <si>
    <t>eBooks</t>
  </si>
  <si>
    <r>
      <t xml:space="preserve">Demo w/Reference </t>
    </r>
    <r>
      <rPr>
        <b/>
        <sz val="8"/>
        <color theme="1"/>
        <rFont val="Calibri"/>
        <family val="2"/>
        <scheme val="minor"/>
      </rPr>
      <t xml:space="preserve">(details below) </t>
    </r>
  </si>
  <si>
    <t>Databases</t>
  </si>
  <si>
    <t xml:space="preserve">Google Books </t>
  </si>
  <si>
    <t xml:space="preserve">Google Scholar </t>
  </si>
  <si>
    <t xml:space="preserve">Discipline for Reference </t>
  </si>
  <si>
    <t>Discipline / Class*</t>
  </si>
  <si>
    <t xml:space="preserve">*Note: This is not comprehensive, this data is not always given/kept. Please use as insight only. </t>
  </si>
  <si>
    <t>In Person Gen. Help</t>
  </si>
  <si>
    <t>Website/Catalog</t>
  </si>
  <si>
    <t xml:space="preserve">Reference Demonstrations Detail (one on one instruction; source presented) </t>
  </si>
  <si>
    <t>Persons Live</t>
  </si>
  <si>
    <t>Persons Branch IAV</t>
  </si>
  <si>
    <t>Grand Total Students</t>
  </si>
  <si>
    <t>Classroom Instruction &amp; Instructional Tours</t>
  </si>
  <si>
    <t>Pageviews</t>
  </si>
  <si>
    <t>Sessions</t>
  </si>
  <si>
    <t xml:space="preserve">Avg Session </t>
  </si>
  <si>
    <t>Library Instruction Tutorial Hits</t>
  </si>
  <si>
    <t xml:space="preserve">The total does not include demo because this is also counted in the total reference </t>
  </si>
  <si>
    <t>Telephone Gen.</t>
  </si>
  <si>
    <t xml:space="preserve">Room 110 </t>
  </si>
  <si>
    <t xml:space="preserve">Computers </t>
  </si>
  <si>
    <t xml:space="preserve">Table Study </t>
  </si>
  <si>
    <r>
      <t>Total</t>
    </r>
    <r>
      <rPr>
        <sz val="8"/>
        <color theme="1"/>
        <rFont val="Calibri"/>
        <family val="2"/>
        <scheme val="minor"/>
      </rPr>
      <t xml:space="preserve"> 
(does not include demo)</t>
    </r>
  </si>
  <si>
    <t>Total Portal Sources Presented</t>
  </si>
  <si>
    <t>Popular Books</t>
  </si>
  <si>
    <t xml:space="preserve">Juvenile Books </t>
  </si>
  <si>
    <r>
      <t xml:space="preserve">Reference </t>
    </r>
    <r>
      <rPr>
        <b/>
        <sz val="9"/>
        <color theme="1"/>
        <rFont val="Calibri"/>
        <family val="2"/>
        <scheme val="minor"/>
      </rPr>
      <t>(tele/em/f2f/librarian)</t>
    </r>
  </si>
  <si>
    <t>Table Study avg per day</t>
  </si>
  <si>
    <t>Computer Study avg per day</t>
  </si>
  <si>
    <t>AVG</t>
  </si>
  <si>
    <t xml:space="preserve">Reading Room </t>
  </si>
  <si>
    <t xml:space="preserve">Space / Room Use | Count of Patrons Using Facility </t>
  </si>
  <si>
    <t>Email Help Gen.</t>
  </si>
  <si>
    <t>Community/ Non-Student Computer Use (included in computer count; of those, these are public patrons)</t>
  </si>
  <si>
    <t xml:space="preserve">  </t>
  </si>
  <si>
    <r>
      <t>Users</t>
    </r>
    <r>
      <rPr>
        <b/>
        <sz val="8"/>
        <color theme="1"/>
        <rFont val="Calibri"/>
        <family val="2"/>
        <scheme val="minor"/>
      </rPr>
      <t xml:space="preserve"> (new &amp; return)</t>
    </r>
  </si>
  <si>
    <t xml:space="preserve"> </t>
  </si>
  <si>
    <t xml:space="preserve">Room 211 </t>
  </si>
  <si>
    <t>Total  of Unique Room Use**</t>
  </si>
  <si>
    <t>(only days open calculated)</t>
  </si>
  <si>
    <t>Nevada Collection</t>
  </si>
  <si>
    <t xml:space="preserve">Basque Collection </t>
  </si>
  <si>
    <t xml:space="preserve">American Indian Collection </t>
  </si>
  <si>
    <t xml:space="preserve">Total Activity/Transactions </t>
  </si>
  <si>
    <t>Pages per Session</t>
  </si>
  <si>
    <r>
      <rPr>
        <b/>
        <sz val="9"/>
        <color theme="1"/>
        <rFont val="Calibri"/>
        <family val="2"/>
        <scheme val="minor"/>
      </rPr>
      <t>% New Sessions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6"/>
        <color theme="1"/>
        <rFont val="Calibri"/>
        <family val="2"/>
        <scheme val="minor"/>
      </rPr>
      <t xml:space="preserve">(new visitors) </t>
    </r>
  </si>
  <si>
    <r>
      <t xml:space="preserve">Total number of </t>
    </r>
    <r>
      <rPr>
        <b/>
        <sz val="7"/>
        <color theme="1"/>
        <rFont val="Arial"/>
        <family val="2"/>
      </rPr>
      <t>Sessions</t>
    </r>
    <r>
      <rPr>
        <sz val="7"/>
        <color theme="1"/>
        <rFont val="Arial"/>
        <family val="2"/>
      </rPr>
      <t xml:space="preserve"> within the date range. A session is the period time a user is actively engaged with your website, app, etc. All usage data (Screen Views, Events, Ecommerce, etc.) is associated with a session.</t>
    </r>
  </si>
  <si>
    <t>Web Stats Definitions</t>
  </si>
  <si>
    <r>
      <rPr>
        <b/>
        <sz val="7"/>
        <color theme="1"/>
        <rFont val="Arial"/>
        <family val="2"/>
      </rPr>
      <t xml:space="preserve">% New Sessions: </t>
    </r>
    <r>
      <rPr>
        <sz val="7"/>
        <color theme="1"/>
        <rFont val="Arial"/>
        <family val="2"/>
      </rPr>
      <t>An estimate of the percentage of first time visits.</t>
    </r>
  </si>
  <si>
    <r>
      <rPr>
        <b/>
        <sz val="7"/>
        <color theme="1"/>
        <rFont val="Arial"/>
        <family val="2"/>
      </rPr>
      <t xml:space="preserve">Avg Session Duration </t>
    </r>
    <r>
      <rPr>
        <sz val="7"/>
        <color theme="1"/>
        <rFont val="Arial"/>
        <family val="2"/>
      </rPr>
      <t>The average length of a Session.</t>
    </r>
  </si>
  <si>
    <r>
      <rPr>
        <b/>
        <sz val="7"/>
        <color theme="1"/>
        <rFont val="Arial"/>
        <family val="2"/>
      </rPr>
      <t>Pages/Session</t>
    </r>
    <r>
      <rPr>
        <sz val="7"/>
        <color theme="1"/>
        <rFont val="Arial"/>
        <family val="2"/>
      </rPr>
      <t xml:space="preserve"> (Average Page Depth) is the average number of pages viewed during a session. Repeated views of a single page are counted</t>
    </r>
  </si>
  <si>
    <r>
      <rPr>
        <b/>
        <sz val="7"/>
        <color theme="1"/>
        <rFont val="Arial"/>
        <family val="2"/>
      </rPr>
      <t>Pageviews</t>
    </r>
    <r>
      <rPr>
        <sz val="7"/>
        <color theme="1"/>
        <rFont val="Arial"/>
        <family val="2"/>
      </rPr>
      <t xml:space="preserve"> is the total number of pages viewed. Repeated views of a single page are counted.</t>
    </r>
  </si>
  <si>
    <r>
      <rPr>
        <b/>
        <sz val="7"/>
        <color theme="1"/>
        <rFont val="Arial"/>
        <family val="2"/>
      </rPr>
      <t>Users</t>
    </r>
    <r>
      <rPr>
        <sz val="7"/>
        <color theme="1"/>
        <rFont val="Arial"/>
        <family val="2"/>
      </rPr>
      <t xml:space="preserve"> that have had at least one session within the selected date range. Includes both new and returning users.</t>
    </r>
  </si>
  <si>
    <t xml:space="preserve"> Virtual Visitors | Webpage        
http://www.gbcnv.edu/library (definitions of each at end of this document)</t>
  </si>
  <si>
    <t>Monthly Statistics Report | Great Basin College Library | 2016</t>
  </si>
  <si>
    <t xml:space="preserve">Monthly Statistics Report | Great Basin College Library | 2016 </t>
  </si>
  <si>
    <t xml:space="preserve">AVERAGE persons for the month PER DAY: Computer study and Table Study (Physical Use of Facility)  </t>
  </si>
  <si>
    <t xml:space="preserve">Internal Use </t>
  </si>
  <si>
    <t>Grand Total of PPL*</t>
  </si>
  <si>
    <t xml:space="preserve"> **This is count of people utilizing room (person counted once regardless of length of stay) 
*For grand total: Computer and Table count are hour count of general areas may have duplicate counts</t>
  </si>
  <si>
    <t xml:space="preserve">Business (1)
Nursing (1)
Others were general </t>
  </si>
  <si>
    <t xml:space="preserve">English(20); Nursing(5); General(5); Social Sci(5); Sciences(5); Education(2); Crim Just(1); Art (1); Philos(1); Psych(1); Business(1) </t>
  </si>
  <si>
    <t>Psych(11); English(8); Nursing(4); Soc Wrk(3); History(3); General(3); Sciences(1); Business(1); Education(1); Criminal Just(1)</t>
  </si>
  <si>
    <t>Pageviews/Hits</t>
  </si>
  <si>
    <t>In Stacks or Other</t>
  </si>
  <si>
    <t xml:space="preserve">not recorded these months </t>
  </si>
  <si>
    <t xml:space="preserve">GBC Website </t>
  </si>
  <si>
    <t xml:space="preserve">Other Sources </t>
  </si>
  <si>
    <t>Average per day of all patrons in library physical space*</t>
  </si>
  <si>
    <t>History(6); Psych(5); General Research(5); English(4); Education(3); Music(3); Nursing(1); CTE (1)</t>
  </si>
  <si>
    <t xml:space="preserve">History(6); Edu (2); Sci/Bio (2); CTE (2); General Research(2); Other (2); Nursing (1); Psych (1) </t>
  </si>
  <si>
    <t xml:space="preserve">History(2); General(2); Business(1); Nursing(1); Agricul(1); Math(1) </t>
  </si>
  <si>
    <t>* This counts computers, table, people browsing in the stacks, in classroom/study rooms, and reading room.</t>
  </si>
  <si>
    <t xml:space="preserve">General (4); Soc Sci(1); History (1); Education (1); Psych (2); Technology (1) </t>
  </si>
  <si>
    <t xml:space="preserve">Sci (2); Nursing (1); Span (1) </t>
  </si>
  <si>
    <t xml:space="preserve">General Collection </t>
  </si>
  <si>
    <t xml:space="preserve">History (9); Psych (5); Sociology (2); Edu (2); Theatre (2); CTE (2); Sci (1); Music (1); Basic (3) </t>
  </si>
  <si>
    <t xml:space="preserve"> category added 09/09/16</t>
  </si>
  <si>
    <t>Lent: (articles)
Non-Returnable</t>
  </si>
  <si>
    <t>Borrowed: (articles) 
Non-Returnable</t>
  </si>
  <si>
    <t xml:space="preserve">Lent   </t>
  </si>
  <si>
    <t xml:space="preserve">Borrowed   </t>
  </si>
  <si>
    <t xml:space="preserve">Psy(20); Hist (11); Pol Sci(8); Sci(7); Eng(5); SocWrk (6); Nurs (6); General (4); Span (1) </t>
  </si>
  <si>
    <t xml:space="preserve">Pol Sci (3); Computer Sci (2); Psych (2); Busin (2); Sci (1); Anthro (1); Hist (1) </t>
  </si>
  <si>
    <t>General (3); Psy (2); Edu (2); Bus (1); Graphic Des(1); Eng (3); Electric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</si>
</sst>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i/>
      <sz val="16"/>
      <color theme="1"/>
      <name val="Calibri Light"/>
      <family val="2"/>
      <scheme val="major"/>
    </font>
    <font>
      <b/>
      <i/>
      <sz val="11"/>
      <color rgb="FF00206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.5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1" xfId="0" applyBorder="1"/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/>
    <xf numFmtId="0" fontId="0" fillId="0" borderId="1" xfId="0" applyFont="1" applyBorder="1"/>
    <xf numFmtId="0" fontId="1" fillId="2" borderId="0" xfId="0" applyFont="1" applyFill="1"/>
    <xf numFmtId="0" fontId="0" fillId="2" borderId="0" xfId="0" applyFont="1" applyFill="1"/>
    <xf numFmtId="0" fontId="1" fillId="0" borderId="0" xfId="0" applyFont="1" applyFill="1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0" xfId="0" applyFill="1" applyBorder="1"/>
    <xf numFmtId="0" fontId="0" fillId="0" borderId="0" xfId="0" applyFill="1"/>
    <xf numFmtId="0" fontId="0" fillId="0" borderId="6" xfId="0" applyBorder="1"/>
    <xf numFmtId="20" fontId="6" fillId="0" borderId="1" xfId="0" applyNumberFormat="1" applyFont="1" applyBorder="1"/>
    <xf numFmtId="0" fontId="7" fillId="0" borderId="1" xfId="0" applyFont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20" fontId="9" fillId="0" borderId="1" xfId="0" applyNumberFormat="1" applyFont="1" applyBorder="1" applyAlignment="1">
      <alignment vertical="center" wrapText="1"/>
    </xf>
    <xf numFmtId="0" fontId="7" fillId="0" borderId="6" xfId="0" applyFont="1" applyBorder="1"/>
    <xf numFmtId="0" fontId="0" fillId="0" borderId="4" xfId="0" applyFill="1" applyBorder="1"/>
    <xf numFmtId="0" fontId="0" fillId="0" borderId="4" xfId="0" applyBorder="1"/>
    <xf numFmtId="0" fontId="0" fillId="0" borderId="0" xfId="0" applyFont="1" applyBorder="1" applyAlignment="1">
      <alignment horizontal="left" vertical="center"/>
    </xf>
    <xf numFmtId="20" fontId="9" fillId="0" borderId="1" xfId="0" applyNumberFormat="1" applyFont="1" applyBorder="1"/>
    <xf numFmtId="0" fontId="10" fillId="0" borderId="0" xfId="0" applyFont="1"/>
    <xf numFmtId="0" fontId="0" fillId="0" borderId="1" xfId="0" applyFill="1" applyBorder="1"/>
    <xf numFmtId="0" fontId="7" fillId="0" borderId="1" xfId="0" applyFont="1" applyFill="1" applyBorder="1"/>
    <xf numFmtId="0" fontId="7" fillId="0" borderId="1" xfId="0" applyFont="1" applyBorder="1" applyAlignment="1">
      <alignment horizontal="right" wrapText="1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1" fontId="0" fillId="0" borderId="1" xfId="0" applyNumberFormat="1" applyBorder="1"/>
    <xf numFmtId="0" fontId="7" fillId="0" borderId="1" xfId="0" applyNumberFormat="1" applyFont="1" applyBorder="1"/>
    <xf numFmtId="0" fontId="0" fillId="0" borderId="1" xfId="0" applyNumberFormat="1" applyFont="1" applyBorder="1"/>
    <xf numFmtId="0" fontId="7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/>
    </xf>
    <xf numFmtId="0" fontId="7" fillId="0" borderId="6" xfId="1" applyNumberFormat="1" applyFont="1" applyBorder="1"/>
    <xf numFmtId="0" fontId="0" fillId="0" borderId="6" xfId="0" applyNumberFormat="1" applyBorder="1"/>
    <xf numFmtId="0" fontId="7" fillId="0" borderId="6" xfId="0" applyNumberFormat="1" applyFont="1" applyBorder="1" applyAlignment="1">
      <alignment vertical="center" wrapText="1"/>
    </xf>
    <xf numFmtId="0" fontId="7" fillId="0" borderId="6" xfId="0" applyNumberFormat="1" applyFont="1" applyBorder="1"/>
    <xf numFmtId="9" fontId="0" fillId="0" borderId="6" xfId="1" applyFont="1" applyBorder="1" applyAlignment="1">
      <alignment horizontal="right"/>
    </xf>
    <xf numFmtId="9" fontId="7" fillId="0" borderId="6" xfId="1" applyFont="1" applyBorder="1" applyAlignment="1">
      <alignment horizontal="right"/>
    </xf>
    <xf numFmtId="9" fontId="7" fillId="0" borderId="6" xfId="0" applyNumberFormat="1" applyFont="1" applyBorder="1" applyAlignment="1">
      <alignment horizontal="right"/>
    </xf>
    <xf numFmtId="9" fontId="7" fillId="0" borderId="6" xfId="1" applyFont="1" applyBorder="1" applyAlignment="1">
      <alignment horizontal="right" wrapText="1"/>
    </xf>
    <xf numFmtId="9" fontId="7" fillId="0" borderId="6" xfId="1" applyFont="1" applyBorder="1"/>
    <xf numFmtId="0" fontId="13" fillId="0" borderId="1" xfId="0" applyFont="1" applyBorder="1"/>
    <xf numFmtId="0" fontId="14" fillId="0" borderId="0" xfId="0" applyFont="1"/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3" borderId="0" xfId="0" applyFont="1" applyFill="1"/>
    <xf numFmtId="0" fontId="17" fillId="5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7" fillId="0" borderId="1" xfId="0" applyFont="1" applyFill="1" applyBorder="1" applyAlignment="1"/>
    <xf numFmtId="0" fontId="0" fillId="0" borderId="1" xfId="0" applyFont="1" applyBorder="1" applyAlignment="1">
      <alignment vertical="center" wrapText="1"/>
    </xf>
    <xf numFmtId="0" fontId="0" fillId="0" borderId="0" xfId="0" applyBorder="1"/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20" fillId="4" borderId="1" xfId="0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left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1" fillId="3" borderId="6" xfId="0" applyFont="1" applyFill="1" applyBorder="1"/>
    <xf numFmtId="1" fontId="1" fillId="3" borderId="6" xfId="0" applyNumberFormat="1" applyFont="1" applyFill="1" applyBorder="1"/>
    <xf numFmtId="0" fontId="1" fillId="3" borderId="1" xfId="0" applyNumberFormat="1" applyFont="1" applyFill="1" applyBorder="1"/>
    <xf numFmtId="9" fontId="1" fillId="3" borderId="6" xfId="1" applyFont="1" applyFill="1" applyBorder="1"/>
    <xf numFmtId="20" fontId="8" fillId="3" borderId="1" xfId="0" applyNumberFormat="1" applyFont="1" applyFill="1" applyBorder="1"/>
    <xf numFmtId="0" fontId="0" fillId="0" borderId="1" xfId="0" applyFill="1" applyBorder="1" applyAlignment="1"/>
    <xf numFmtId="1" fontId="0" fillId="0" borderId="1" xfId="0" applyNumberFormat="1" applyFont="1" applyBorder="1"/>
    <xf numFmtId="1" fontId="1" fillId="3" borderId="1" xfId="0" applyNumberFormat="1" applyFont="1" applyFill="1" applyBorder="1"/>
    <xf numFmtId="0" fontId="16" fillId="5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/>
    </xf>
    <xf numFmtId="0" fontId="0" fillId="0" borderId="4" xfId="0" applyFont="1" applyBorder="1" applyAlignment="1">
      <alignment horizontal="left" vertical="center"/>
    </xf>
    <xf numFmtId="0" fontId="1" fillId="5" borderId="0" xfId="0" applyFont="1" applyFill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left" vertical="center" wrapText="1"/>
    </xf>
    <xf numFmtId="0" fontId="1" fillId="5" borderId="5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Patrons Helped</a:t>
            </a:r>
          </a:p>
        </c:rich>
      </c:tx>
      <c:layout>
        <c:manualLayout>
          <c:xMode val="edge"/>
          <c:yMode val="edge"/>
          <c:x val="0.39282633420822405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'Patron &amp; Circ'!$A$6</c:f>
              <c:strCache>
                <c:ptCount val="1"/>
                <c:pt idx="0">
                  <c:v>Telephone Gen.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'Patron &amp; Circ'!$B$5:$M$5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 </c:v>
                </c:pt>
                <c:pt idx="3">
                  <c:v>April </c:v>
                </c:pt>
                <c:pt idx="4">
                  <c:v>May </c:v>
                </c:pt>
                <c:pt idx="5">
                  <c:v>June </c:v>
                </c:pt>
                <c:pt idx="6">
                  <c:v>July </c:v>
                </c:pt>
                <c:pt idx="7">
                  <c:v>August </c:v>
                </c:pt>
                <c:pt idx="8">
                  <c:v>Sept </c:v>
                </c:pt>
                <c:pt idx="9">
                  <c:v>Oct </c:v>
                </c:pt>
                <c:pt idx="10">
                  <c:v>Nov</c:v>
                </c:pt>
                <c:pt idx="11">
                  <c:v>Dec </c:v>
                </c:pt>
              </c:strCache>
            </c:strRef>
          </c:cat>
          <c:val>
            <c:numRef>
              <c:f>'Patron &amp; Circ'!$B$6:$M$6</c:f>
              <c:numCache>
                <c:formatCode>General</c:formatCode>
                <c:ptCount val="12"/>
                <c:pt idx="0">
                  <c:v>62</c:v>
                </c:pt>
                <c:pt idx="1">
                  <c:v>112</c:v>
                </c:pt>
                <c:pt idx="2">
                  <c:v>98</c:v>
                </c:pt>
                <c:pt idx="3">
                  <c:v>56</c:v>
                </c:pt>
                <c:pt idx="4">
                  <c:v>72</c:v>
                </c:pt>
                <c:pt idx="5">
                  <c:v>45</c:v>
                </c:pt>
                <c:pt idx="6">
                  <c:v>28</c:v>
                </c:pt>
                <c:pt idx="7">
                  <c:v>58</c:v>
                </c:pt>
                <c:pt idx="8">
                  <c:v>94</c:v>
                </c:pt>
                <c:pt idx="9">
                  <c:v>68</c:v>
                </c:pt>
                <c:pt idx="10">
                  <c:v>64</c:v>
                </c:pt>
                <c:pt idx="11">
                  <c:v>53</c:v>
                </c:pt>
              </c:numCache>
            </c:numRef>
          </c:val>
        </c:ser>
        <c:ser>
          <c:idx val="1"/>
          <c:order val="1"/>
          <c:tx>
            <c:strRef>
              <c:f>'Patron &amp; Circ'!$A$7</c:f>
              <c:strCache>
                <c:ptCount val="1"/>
                <c:pt idx="0">
                  <c:v>Email Help Gen.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'Patron &amp; Circ'!$B$5:$M$5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 </c:v>
                </c:pt>
                <c:pt idx="3">
                  <c:v>April </c:v>
                </c:pt>
                <c:pt idx="4">
                  <c:v>May </c:v>
                </c:pt>
                <c:pt idx="5">
                  <c:v>June </c:v>
                </c:pt>
                <c:pt idx="6">
                  <c:v>July </c:v>
                </c:pt>
                <c:pt idx="7">
                  <c:v>August </c:v>
                </c:pt>
                <c:pt idx="8">
                  <c:v>Sept </c:v>
                </c:pt>
                <c:pt idx="9">
                  <c:v>Oct </c:v>
                </c:pt>
                <c:pt idx="10">
                  <c:v>Nov</c:v>
                </c:pt>
                <c:pt idx="11">
                  <c:v>Dec </c:v>
                </c:pt>
              </c:strCache>
            </c:strRef>
          </c:cat>
          <c:val>
            <c:numRef>
              <c:f>'Patron &amp; Circ'!$B$7:$M$7</c:f>
              <c:numCache>
                <c:formatCode>General</c:formatCode>
                <c:ptCount val="12"/>
                <c:pt idx="0">
                  <c:v>6</c:v>
                </c:pt>
                <c:pt idx="1">
                  <c:v>12</c:v>
                </c:pt>
                <c:pt idx="2">
                  <c:v>6</c:v>
                </c:pt>
                <c:pt idx="3">
                  <c:v>13</c:v>
                </c:pt>
                <c:pt idx="4">
                  <c:v>14</c:v>
                </c:pt>
                <c:pt idx="5">
                  <c:v>17</c:v>
                </c:pt>
                <c:pt idx="6">
                  <c:v>5</c:v>
                </c:pt>
                <c:pt idx="7">
                  <c:v>29</c:v>
                </c:pt>
                <c:pt idx="8">
                  <c:v>38</c:v>
                </c:pt>
                <c:pt idx="9">
                  <c:v>9</c:v>
                </c:pt>
                <c:pt idx="10">
                  <c:v>9</c:v>
                </c:pt>
                <c:pt idx="11">
                  <c:v>7</c:v>
                </c:pt>
              </c:numCache>
            </c:numRef>
          </c:val>
        </c:ser>
        <c:ser>
          <c:idx val="2"/>
          <c:order val="2"/>
          <c:tx>
            <c:strRef>
              <c:f>'Patron &amp; Circ'!$A$8</c:f>
              <c:strCache>
                <c:ptCount val="1"/>
                <c:pt idx="0">
                  <c:v>In Person Gen. Help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'Patron &amp; Circ'!$B$5:$M$5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 </c:v>
                </c:pt>
                <c:pt idx="3">
                  <c:v>April </c:v>
                </c:pt>
                <c:pt idx="4">
                  <c:v>May </c:v>
                </c:pt>
                <c:pt idx="5">
                  <c:v>June </c:v>
                </c:pt>
                <c:pt idx="6">
                  <c:v>July </c:v>
                </c:pt>
                <c:pt idx="7">
                  <c:v>August </c:v>
                </c:pt>
                <c:pt idx="8">
                  <c:v>Sept </c:v>
                </c:pt>
                <c:pt idx="9">
                  <c:v>Oct </c:v>
                </c:pt>
                <c:pt idx="10">
                  <c:v>Nov</c:v>
                </c:pt>
                <c:pt idx="11">
                  <c:v>Dec </c:v>
                </c:pt>
              </c:strCache>
            </c:strRef>
          </c:cat>
          <c:val>
            <c:numRef>
              <c:f>'Patron &amp; Circ'!$B$8:$M$8</c:f>
              <c:numCache>
                <c:formatCode>General</c:formatCode>
                <c:ptCount val="12"/>
                <c:pt idx="0">
                  <c:v>295</c:v>
                </c:pt>
                <c:pt idx="1">
                  <c:v>300</c:v>
                </c:pt>
                <c:pt idx="2">
                  <c:v>426</c:v>
                </c:pt>
                <c:pt idx="3">
                  <c:v>325</c:v>
                </c:pt>
                <c:pt idx="4">
                  <c:v>352</c:v>
                </c:pt>
                <c:pt idx="5">
                  <c:v>275</c:v>
                </c:pt>
                <c:pt idx="6">
                  <c:v>200</c:v>
                </c:pt>
                <c:pt idx="7">
                  <c:v>462</c:v>
                </c:pt>
                <c:pt idx="8">
                  <c:v>438</c:v>
                </c:pt>
                <c:pt idx="9">
                  <c:v>469</c:v>
                </c:pt>
                <c:pt idx="10">
                  <c:v>301</c:v>
                </c:pt>
                <c:pt idx="11">
                  <c:v>345</c:v>
                </c:pt>
              </c:numCache>
            </c:numRef>
          </c:val>
        </c:ser>
        <c:ser>
          <c:idx val="3"/>
          <c:order val="3"/>
          <c:tx>
            <c:strRef>
              <c:f>'Patron &amp; Circ'!$A$9</c:f>
              <c:strCache>
                <c:ptCount val="1"/>
                <c:pt idx="0">
                  <c:v>Reference (tele/em/f2f/librarian)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'Patron &amp; Circ'!$B$5:$M$5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 </c:v>
                </c:pt>
                <c:pt idx="3">
                  <c:v>April </c:v>
                </c:pt>
                <c:pt idx="4">
                  <c:v>May </c:v>
                </c:pt>
                <c:pt idx="5">
                  <c:v>June </c:v>
                </c:pt>
                <c:pt idx="6">
                  <c:v>July </c:v>
                </c:pt>
                <c:pt idx="7">
                  <c:v>August </c:v>
                </c:pt>
                <c:pt idx="8">
                  <c:v>Sept </c:v>
                </c:pt>
                <c:pt idx="9">
                  <c:v>Oct </c:v>
                </c:pt>
                <c:pt idx="10">
                  <c:v>Nov</c:v>
                </c:pt>
                <c:pt idx="11">
                  <c:v>Dec </c:v>
                </c:pt>
              </c:strCache>
            </c:strRef>
          </c:cat>
          <c:val>
            <c:numRef>
              <c:f>'Patron &amp; Circ'!$B$9:$M$9</c:f>
              <c:numCache>
                <c:formatCode>General</c:formatCode>
                <c:ptCount val="12"/>
                <c:pt idx="0">
                  <c:v>14</c:v>
                </c:pt>
                <c:pt idx="1">
                  <c:v>55</c:v>
                </c:pt>
                <c:pt idx="2">
                  <c:v>66</c:v>
                </c:pt>
                <c:pt idx="3">
                  <c:v>60</c:v>
                </c:pt>
                <c:pt idx="4">
                  <c:v>47</c:v>
                </c:pt>
                <c:pt idx="5">
                  <c:v>11</c:v>
                </c:pt>
                <c:pt idx="6">
                  <c:v>10</c:v>
                </c:pt>
                <c:pt idx="7">
                  <c:v>9</c:v>
                </c:pt>
                <c:pt idx="8">
                  <c:v>57</c:v>
                </c:pt>
                <c:pt idx="9">
                  <c:v>89</c:v>
                </c:pt>
                <c:pt idx="10">
                  <c:v>82</c:v>
                </c:pt>
                <c:pt idx="11">
                  <c:v>17</c:v>
                </c:pt>
              </c:numCache>
            </c:numRef>
          </c:val>
        </c:ser>
        <c:ser>
          <c:idx val="4"/>
          <c:order val="4"/>
          <c:tx>
            <c:strRef>
              <c:f>'Patron &amp; Circ'!$A$10</c:f>
              <c:strCache>
                <c:ptCount val="1"/>
                <c:pt idx="0">
                  <c:v>Demo w/Reference (details below)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'Patron &amp; Circ'!$B$5:$M$5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 </c:v>
                </c:pt>
                <c:pt idx="3">
                  <c:v>April </c:v>
                </c:pt>
                <c:pt idx="4">
                  <c:v>May </c:v>
                </c:pt>
                <c:pt idx="5">
                  <c:v>June </c:v>
                </c:pt>
                <c:pt idx="6">
                  <c:v>July </c:v>
                </c:pt>
                <c:pt idx="7">
                  <c:v>August </c:v>
                </c:pt>
                <c:pt idx="8">
                  <c:v>Sept </c:v>
                </c:pt>
                <c:pt idx="9">
                  <c:v>Oct </c:v>
                </c:pt>
                <c:pt idx="10">
                  <c:v>Nov</c:v>
                </c:pt>
                <c:pt idx="11">
                  <c:v>Dec </c:v>
                </c:pt>
              </c:strCache>
            </c:strRef>
          </c:cat>
          <c:val>
            <c:numRef>
              <c:f>'Patron &amp; Circ'!$B$10:$M$10</c:f>
              <c:numCache>
                <c:formatCode>General</c:formatCode>
                <c:ptCount val="12"/>
                <c:pt idx="0">
                  <c:v>4</c:v>
                </c:pt>
                <c:pt idx="1">
                  <c:v>36</c:v>
                </c:pt>
                <c:pt idx="2">
                  <c:v>36</c:v>
                </c:pt>
                <c:pt idx="3">
                  <c:v>22</c:v>
                </c:pt>
                <c:pt idx="4">
                  <c:v>18</c:v>
                </c:pt>
                <c:pt idx="5">
                  <c:v>5</c:v>
                </c:pt>
                <c:pt idx="6">
                  <c:v>7</c:v>
                </c:pt>
                <c:pt idx="7">
                  <c:v>0</c:v>
                </c:pt>
                <c:pt idx="8">
                  <c:v>21</c:v>
                </c:pt>
                <c:pt idx="9">
                  <c:v>65</c:v>
                </c:pt>
                <c:pt idx="10">
                  <c:v>12</c:v>
                </c:pt>
                <c:pt idx="11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041784"/>
        <c:axId val="236477960"/>
      </c:barChart>
      <c:catAx>
        <c:axId val="12204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477960"/>
        <c:crosses val="autoZero"/>
        <c:auto val="1"/>
        <c:lblAlgn val="ctr"/>
        <c:lblOffset val="100"/>
        <c:noMultiLvlLbl val="0"/>
      </c:catAx>
      <c:valAx>
        <c:axId val="236477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04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719790026246719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'Patron &amp; Circ'!$A$23</c:f>
              <c:strCache>
                <c:ptCount val="1"/>
                <c:pt idx="0">
                  <c:v>Total Portal Sources Presented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'Patron &amp; Circ'!$B$23:$M$23</c:f>
              <c:numCache>
                <c:formatCode>General</c:formatCode>
                <c:ptCount val="12"/>
                <c:pt idx="0">
                  <c:v>6</c:v>
                </c:pt>
                <c:pt idx="1">
                  <c:v>79</c:v>
                </c:pt>
                <c:pt idx="2">
                  <c:v>61</c:v>
                </c:pt>
                <c:pt idx="3">
                  <c:v>50</c:v>
                </c:pt>
                <c:pt idx="4">
                  <c:v>33</c:v>
                </c:pt>
                <c:pt idx="5">
                  <c:v>11</c:v>
                </c:pt>
                <c:pt idx="6">
                  <c:v>13</c:v>
                </c:pt>
                <c:pt idx="7">
                  <c:v>0</c:v>
                </c:pt>
                <c:pt idx="8">
                  <c:v>55</c:v>
                </c:pt>
                <c:pt idx="9">
                  <c:v>108</c:v>
                </c:pt>
                <c:pt idx="10">
                  <c:v>20</c:v>
                </c:pt>
                <c:pt idx="11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275488"/>
        <c:axId val="236769104"/>
      </c:lineChart>
      <c:catAx>
        <c:axId val="123275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769104"/>
        <c:crosses val="autoZero"/>
        <c:auto val="1"/>
        <c:lblAlgn val="ctr"/>
        <c:lblOffset val="100"/>
        <c:noMultiLvlLbl val="0"/>
      </c:catAx>
      <c:valAx>
        <c:axId val="23676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Demo Frequency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275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'Patron &amp; Circ'!$A$32</c:f>
              <c:strCache>
                <c:ptCount val="1"/>
                <c:pt idx="0">
                  <c:v>Number of Presentations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'Patron &amp; Circ'!$B$31:$M$31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 </c:v>
                </c:pt>
                <c:pt idx="3">
                  <c:v>April </c:v>
                </c:pt>
                <c:pt idx="4">
                  <c:v>May </c:v>
                </c:pt>
                <c:pt idx="5">
                  <c:v>June </c:v>
                </c:pt>
                <c:pt idx="6">
                  <c:v>July </c:v>
                </c:pt>
                <c:pt idx="7">
                  <c:v>August </c:v>
                </c:pt>
                <c:pt idx="8">
                  <c:v>Sept </c:v>
                </c:pt>
                <c:pt idx="9">
                  <c:v>Oct </c:v>
                </c:pt>
                <c:pt idx="10">
                  <c:v>Nov</c:v>
                </c:pt>
                <c:pt idx="11">
                  <c:v>Dec </c:v>
                </c:pt>
              </c:strCache>
            </c:strRef>
          </c:cat>
          <c:val>
            <c:numRef>
              <c:f>'Patron &amp; Circ'!$B$32:$M$32</c:f>
              <c:numCache>
                <c:formatCode>General</c:formatCode>
                <c:ptCount val="12"/>
                <c:pt idx="0">
                  <c:v>5</c:v>
                </c:pt>
                <c:pt idx="1">
                  <c:v>13</c:v>
                </c:pt>
                <c:pt idx="2">
                  <c:v>3</c:v>
                </c:pt>
                <c:pt idx="3">
                  <c:v>5</c:v>
                </c:pt>
                <c:pt idx="4">
                  <c:v>9</c:v>
                </c:pt>
                <c:pt idx="5">
                  <c:v>7</c:v>
                </c:pt>
                <c:pt idx="6">
                  <c:v>1</c:v>
                </c:pt>
                <c:pt idx="7">
                  <c:v>6</c:v>
                </c:pt>
                <c:pt idx="8">
                  <c:v>9</c:v>
                </c:pt>
                <c:pt idx="9">
                  <c:v>9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6859688"/>
        <c:axId val="236858296"/>
      </c:barChart>
      <c:catAx>
        <c:axId val="236859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858296"/>
        <c:crosses val="autoZero"/>
        <c:auto val="1"/>
        <c:lblAlgn val="ctr"/>
        <c:lblOffset val="100"/>
        <c:noMultiLvlLbl val="0"/>
      </c:catAx>
      <c:valAx>
        <c:axId val="236858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859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Student</a:t>
            </a:r>
            <a:r>
              <a:rPr lang="en-US" baseline="0"/>
              <a:t> Attendees (Presentations) </a:t>
            </a:r>
            <a:endParaRPr lang="en-US"/>
          </a:p>
        </c:rich>
      </c:tx>
      <c:layout>
        <c:manualLayout>
          <c:xMode val="edge"/>
          <c:yMode val="edge"/>
          <c:x val="0.3195317313616759"/>
          <c:y val="4.62160600808781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'Patron &amp; Circ'!$A$33</c:f>
              <c:strCache>
                <c:ptCount val="1"/>
                <c:pt idx="0">
                  <c:v>Persons Live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'Patron &amp; Circ'!$B$33:$M$33</c:f>
              <c:numCache>
                <c:formatCode>General</c:formatCode>
                <c:ptCount val="12"/>
                <c:pt idx="0">
                  <c:v>46</c:v>
                </c:pt>
                <c:pt idx="1">
                  <c:v>179</c:v>
                </c:pt>
                <c:pt idx="2">
                  <c:v>30</c:v>
                </c:pt>
                <c:pt idx="3">
                  <c:v>66</c:v>
                </c:pt>
                <c:pt idx="4">
                  <c:v>140</c:v>
                </c:pt>
                <c:pt idx="5">
                  <c:v>16</c:v>
                </c:pt>
                <c:pt idx="6">
                  <c:v>3</c:v>
                </c:pt>
                <c:pt idx="7">
                  <c:v>110</c:v>
                </c:pt>
                <c:pt idx="8">
                  <c:v>102</c:v>
                </c:pt>
                <c:pt idx="9">
                  <c:v>117</c:v>
                </c:pt>
                <c:pt idx="10">
                  <c:v>28</c:v>
                </c:pt>
                <c:pt idx="11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'Patron &amp; Circ'!$A$34</c:f>
              <c:strCache>
                <c:ptCount val="1"/>
                <c:pt idx="0">
                  <c:v>Persons Branch IAV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4.636475662353666E-2"/>
                  <c:y val="-4.2013400837893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4735179821561123E-2"/>
                  <c:y val="-3.0459385817674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0896609273193898E-2"/>
                  <c:y val="-2.4682378307564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7815894547377514E-2"/>
                  <c:y val="-2.4682378307564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0138389586699077E-2"/>
                  <c:y val="-3.623639332778376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C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9420825631546511E-2"/>
                      <c:h val="5.5141764125238246E-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2.7880468268638211E-2"/>
                  <c:y val="-3.0459385817674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'Patron &amp; Circ'!$B$34:$M$34</c:f>
              <c:numCache>
                <c:formatCode>General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44902112"/>
        <c:axId val="144903288"/>
      </c:lineChart>
      <c:catAx>
        <c:axId val="144902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903288"/>
        <c:crosses val="autoZero"/>
        <c:auto val="1"/>
        <c:lblAlgn val="ctr"/>
        <c:lblOffset val="100"/>
        <c:noMultiLvlLbl val="0"/>
      </c:catAx>
      <c:valAx>
        <c:axId val="144903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90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'Patron &amp; Circ'!$A$53</c:f>
              <c:strCache>
                <c:ptCount val="1"/>
                <c:pt idx="0">
                  <c:v>Checkouts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'Patron &amp; Circ'!$B$53:$M$53</c:f>
              <c:numCache>
                <c:formatCode>General</c:formatCode>
                <c:ptCount val="12"/>
                <c:pt idx="0">
                  <c:v>187</c:v>
                </c:pt>
                <c:pt idx="1">
                  <c:v>268</c:v>
                </c:pt>
                <c:pt idx="2">
                  <c:v>399</c:v>
                </c:pt>
                <c:pt idx="3">
                  <c:v>235</c:v>
                </c:pt>
                <c:pt idx="4">
                  <c:v>190</c:v>
                </c:pt>
                <c:pt idx="5">
                  <c:v>151</c:v>
                </c:pt>
                <c:pt idx="6">
                  <c:v>147</c:v>
                </c:pt>
                <c:pt idx="7">
                  <c:v>56</c:v>
                </c:pt>
                <c:pt idx="8">
                  <c:v>219</c:v>
                </c:pt>
                <c:pt idx="9">
                  <c:v>203</c:v>
                </c:pt>
                <c:pt idx="10">
                  <c:v>187</c:v>
                </c:pt>
                <c:pt idx="11">
                  <c:v>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904464"/>
        <c:axId val="237345200"/>
      </c:lineChart>
      <c:catAx>
        <c:axId val="1449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345200"/>
        <c:crosses val="autoZero"/>
        <c:auto val="1"/>
        <c:lblAlgn val="ctr"/>
        <c:lblOffset val="100"/>
        <c:noMultiLvlLbl val="0"/>
      </c:catAx>
      <c:valAx>
        <c:axId val="237345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904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Internal Use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'Patron &amp; Circ'!$A$55</c:f>
              <c:strCache>
                <c:ptCount val="1"/>
                <c:pt idx="0">
                  <c:v>Internal Use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'Patron &amp; Circ'!$B$55:$M$55</c:f>
              <c:numCache>
                <c:formatCode>General</c:formatCode>
                <c:ptCount val="12"/>
                <c:pt idx="0">
                  <c:v>147</c:v>
                </c:pt>
                <c:pt idx="1">
                  <c:v>213</c:v>
                </c:pt>
                <c:pt idx="2">
                  <c:v>229</c:v>
                </c:pt>
                <c:pt idx="3">
                  <c:v>271</c:v>
                </c:pt>
                <c:pt idx="4">
                  <c:v>220</c:v>
                </c:pt>
                <c:pt idx="5">
                  <c:v>55</c:v>
                </c:pt>
                <c:pt idx="6">
                  <c:v>82</c:v>
                </c:pt>
                <c:pt idx="7">
                  <c:v>98</c:v>
                </c:pt>
                <c:pt idx="8">
                  <c:v>156</c:v>
                </c:pt>
                <c:pt idx="9">
                  <c:v>116</c:v>
                </c:pt>
                <c:pt idx="10">
                  <c:v>263</c:v>
                </c:pt>
                <c:pt idx="11">
                  <c:v>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45984"/>
        <c:axId val="237346376"/>
      </c:lineChart>
      <c:catAx>
        <c:axId val="237345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346376"/>
        <c:crosses val="autoZero"/>
        <c:auto val="1"/>
        <c:lblAlgn val="ctr"/>
        <c:lblOffset val="100"/>
        <c:noMultiLvlLbl val="0"/>
      </c:catAx>
      <c:valAx>
        <c:axId val="237346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345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InterLibrary Loan Activity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'Patron &amp; Circ'!$A$62</c:f>
              <c:strCache>
                <c:ptCount val="1"/>
                <c:pt idx="0">
                  <c:v>Lent 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'Patron &amp; Circ'!$B$61:$M$61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 </c:v>
                </c:pt>
                <c:pt idx="3">
                  <c:v>April </c:v>
                </c:pt>
                <c:pt idx="4">
                  <c:v>May </c:v>
                </c:pt>
                <c:pt idx="5">
                  <c:v>June </c:v>
                </c:pt>
                <c:pt idx="6">
                  <c:v>July </c:v>
                </c:pt>
                <c:pt idx="7">
                  <c:v>August </c:v>
                </c:pt>
                <c:pt idx="8">
                  <c:v>Sept </c:v>
                </c:pt>
                <c:pt idx="9">
                  <c:v>Oct </c:v>
                </c:pt>
                <c:pt idx="10">
                  <c:v>Nov</c:v>
                </c:pt>
                <c:pt idx="11">
                  <c:v>Dec </c:v>
                </c:pt>
              </c:strCache>
            </c:strRef>
          </c:cat>
          <c:val>
            <c:numRef>
              <c:f>'Patron &amp; Circ'!$B$62:$M$62</c:f>
              <c:numCache>
                <c:formatCode>General</c:formatCode>
                <c:ptCount val="12"/>
                <c:pt idx="0">
                  <c:v>9</c:v>
                </c:pt>
                <c:pt idx="1">
                  <c:v>27</c:v>
                </c:pt>
                <c:pt idx="2">
                  <c:v>17</c:v>
                </c:pt>
                <c:pt idx="3">
                  <c:v>13</c:v>
                </c:pt>
                <c:pt idx="4">
                  <c:v>14</c:v>
                </c:pt>
                <c:pt idx="5">
                  <c:v>11</c:v>
                </c:pt>
                <c:pt idx="6">
                  <c:v>10</c:v>
                </c:pt>
                <c:pt idx="7">
                  <c:v>16</c:v>
                </c:pt>
                <c:pt idx="8">
                  <c:v>5</c:v>
                </c:pt>
                <c:pt idx="9">
                  <c:v>15</c:v>
                </c:pt>
                <c:pt idx="10">
                  <c:v>17</c:v>
                </c:pt>
                <c:pt idx="11">
                  <c:v>10</c:v>
                </c:pt>
              </c:numCache>
            </c:numRef>
          </c:val>
        </c:ser>
        <c:ser>
          <c:idx val="1"/>
          <c:order val="1"/>
          <c:tx>
            <c:strRef>
              <c:f>'Patron &amp; Circ'!$A$63</c:f>
              <c:strCache>
                <c:ptCount val="1"/>
                <c:pt idx="0">
                  <c:v>Lent: (articles)
Non-Returnable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'Patron &amp; Circ'!$B$61:$M$61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 </c:v>
                </c:pt>
                <c:pt idx="3">
                  <c:v>April </c:v>
                </c:pt>
                <c:pt idx="4">
                  <c:v>May </c:v>
                </c:pt>
                <c:pt idx="5">
                  <c:v>June </c:v>
                </c:pt>
                <c:pt idx="6">
                  <c:v>July </c:v>
                </c:pt>
                <c:pt idx="7">
                  <c:v>August </c:v>
                </c:pt>
                <c:pt idx="8">
                  <c:v>Sept </c:v>
                </c:pt>
                <c:pt idx="9">
                  <c:v>Oct </c:v>
                </c:pt>
                <c:pt idx="10">
                  <c:v>Nov</c:v>
                </c:pt>
                <c:pt idx="11">
                  <c:v>Dec </c:v>
                </c:pt>
              </c:strCache>
            </c:strRef>
          </c:cat>
          <c:val>
            <c:numRef>
              <c:f>'Patron &amp; Circ'!$B$63:$M$63</c:f>
            </c:numRef>
          </c:val>
        </c:ser>
        <c:ser>
          <c:idx val="2"/>
          <c:order val="2"/>
          <c:tx>
            <c:strRef>
              <c:f>'Patron &amp; Circ'!$A$64</c:f>
              <c:strCache>
                <c:ptCount val="1"/>
                <c:pt idx="0">
                  <c:v>Borrowed 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'Patron &amp; Circ'!$B$61:$M$61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 </c:v>
                </c:pt>
                <c:pt idx="3">
                  <c:v>April </c:v>
                </c:pt>
                <c:pt idx="4">
                  <c:v>May </c:v>
                </c:pt>
                <c:pt idx="5">
                  <c:v>June </c:v>
                </c:pt>
                <c:pt idx="6">
                  <c:v>July </c:v>
                </c:pt>
                <c:pt idx="7">
                  <c:v>August </c:v>
                </c:pt>
                <c:pt idx="8">
                  <c:v>Sept </c:v>
                </c:pt>
                <c:pt idx="9">
                  <c:v>Oct </c:v>
                </c:pt>
                <c:pt idx="10">
                  <c:v>Nov</c:v>
                </c:pt>
                <c:pt idx="11">
                  <c:v>Dec </c:v>
                </c:pt>
              </c:strCache>
            </c:strRef>
          </c:cat>
          <c:val>
            <c:numRef>
              <c:f>'Patron &amp; Circ'!$B$64:$M$64</c:f>
              <c:numCache>
                <c:formatCode>General</c:formatCode>
                <c:ptCount val="12"/>
                <c:pt idx="0">
                  <c:v>15</c:v>
                </c:pt>
                <c:pt idx="1">
                  <c:v>31</c:v>
                </c:pt>
                <c:pt idx="2">
                  <c:v>40</c:v>
                </c:pt>
                <c:pt idx="3">
                  <c:v>20</c:v>
                </c:pt>
                <c:pt idx="4">
                  <c:v>8</c:v>
                </c:pt>
                <c:pt idx="5">
                  <c:v>14</c:v>
                </c:pt>
                <c:pt idx="6">
                  <c:v>13</c:v>
                </c:pt>
                <c:pt idx="7">
                  <c:v>8</c:v>
                </c:pt>
                <c:pt idx="8">
                  <c:v>11</c:v>
                </c:pt>
                <c:pt idx="9">
                  <c:v>14</c:v>
                </c:pt>
                <c:pt idx="10">
                  <c:v>15</c:v>
                </c:pt>
                <c:pt idx="11">
                  <c:v>17</c:v>
                </c:pt>
              </c:numCache>
            </c:numRef>
          </c:val>
        </c:ser>
        <c:ser>
          <c:idx val="3"/>
          <c:order val="3"/>
          <c:tx>
            <c:strRef>
              <c:f>'Patron &amp; Circ'!$A$65</c:f>
              <c:strCache>
                <c:ptCount val="1"/>
                <c:pt idx="0">
                  <c:v>Borrowed: (articles) 
Non-Returnable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'Patron &amp; Circ'!$B$61:$M$61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 </c:v>
                </c:pt>
                <c:pt idx="3">
                  <c:v>April </c:v>
                </c:pt>
                <c:pt idx="4">
                  <c:v>May </c:v>
                </c:pt>
                <c:pt idx="5">
                  <c:v>June </c:v>
                </c:pt>
                <c:pt idx="6">
                  <c:v>July </c:v>
                </c:pt>
                <c:pt idx="7">
                  <c:v>August </c:v>
                </c:pt>
                <c:pt idx="8">
                  <c:v>Sept </c:v>
                </c:pt>
                <c:pt idx="9">
                  <c:v>Oct </c:v>
                </c:pt>
                <c:pt idx="10">
                  <c:v>Nov</c:v>
                </c:pt>
                <c:pt idx="11">
                  <c:v>Dec </c:v>
                </c:pt>
              </c:strCache>
            </c:strRef>
          </c:cat>
          <c:val>
            <c:numRef>
              <c:f>'Patron &amp; Circ'!$B$65:$M$65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347160"/>
        <c:axId val="237347552"/>
      </c:barChart>
      <c:catAx>
        <c:axId val="237347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347552"/>
        <c:crosses val="autoZero"/>
        <c:auto val="1"/>
        <c:lblAlgn val="ctr"/>
        <c:lblOffset val="100"/>
        <c:noMultiLvlLbl val="0"/>
      </c:catAx>
      <c:valAx>
        <c:axId val="237347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347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001356080489939"/>
          <c:y val="0.84374890638670164"/>
          <c:w val="0.75275043744531933"/>
          <c:h val="0.128473315835520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Space Use in the Library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604536751746615E-2"/>
          <c:y val="0.17227498869289917"/>
          <c:w val="0.91125375632393779"/>
          <c:h val="0.623865283461005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'Facility &amp; Collections'!$A$6</c:f>
              <c:strCache>
                <c:ptCount val="1"/>
                <c:pt idx="0">
                  <c:v>Room 110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8"/>
              <c:layout>
                <c:manualLayout>
                  <c:x val="-6.1881188118811884E-3"/>
                  <c:y val="-8.487556272013328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'Facility &amp; Collections'!$B$5:$M$5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 </c:v>
                </c:pt>
                <c:pt idx="3">
                  <c:v>April </c:v>
                </c:pt>
                <c:pt idx="4">
                  <c:v>May </c:v>
                </c:pt>
                <c:pt idx="5">
                  <c:v>June </c:v>
                </c:pt>
                <c:pt idx="6">
                  <c:v>July </c:v>
                </c:pt>
                <c:pt idx="7">
                  <c:v>August </c:v>
                </c:pt>
                <c:pt idx="8">
                  <c:v>Sept </c:v>
                </c:pt>
                <c:pt idx="9">
                  <c:v>Oct </c:v>
                </c:pt>
                <c:pt idx="10">
                  <c:v>Nov</c:v>
                </c:pt>
                <c:pt idx="11">
                  <c:v>Dec </c:v>
                </c:pt>
              </c:strCache>
            </c:strRef>
          </c:cat>
          <c:val>
            <c:numRef>
              <c:f>'Facility &amp; Collections'!$B$6:$M$6</c:f>
              <c:numCache>
                <c:formatCode>General</c:formatCode>
                <c:ptCount val="12"/>
                <c:pt idx="0">
                  <c:v>47</c:v>
                </c:pt>
                <c:pt idx="1">
                  <c:v>107</c:v>
                </c:pt>
                <c:pt idx="2">
                  <c:v>84</c:v>
                </c:pt>
                <c:pt idx="3">
                  <c:v>25</c:v>
                </c:pt>
                <c:pt idx="4">
                  <c:v>83</c:v>
                </c:pt>
                <c:pt idx="5">
                  <c:v>46</c:v>
                </c:pt>
                <c:pt idx="6">
                  <c:v>53</c:v>
                </c:pt>
                <c:pt idx="7">
                  <c:v>122</c:v>
                </c:pt>
                <c:pt idx="8">
                  <c:v>70</c:v>
                </c:pt>
                <c:pt idx="9">
                  <c:v>34</c:v>
                </c:pt>
                <c:pt idx="10">
                  <c:v>32</c:v>
                </c:pt>
                <c:pt idx="11">
                  <c:v>24</c:v>
                </c:pt>
              </c:numCache>
            </c:numRef>
          </c:val>
        </c:ser>
        <c:ser>
          <c:idx val="1"/>
          <c:order val="1"/>
          <c:tx>
            <c:strRef>
              <c:f>'Facility &amp; Collections'!$A$7</c:f>
              <c:strCache>
                <c:ptCount val="1"/>
                <c:pt idx="0">
                  <c:v>Room 211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'Facility &amp; Collections'!$B$5:$M$5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 </c:v>
                </c:pt>
                <c:pt idx="3">
                  <c:v>April </c:v>
                </c:pt>
                <c:pt idx="4">
                  <c:v>May </c:v>
                </c:pt>
                <c:pt idx="5">
                  <c:v>June </c:v>
                </c:pt>
                <c:pt idx="6">
                  <c:v>July </c:v>
                </c:pt>
                <c:pt idx="7">
                  <c:v>August </c:v>
                </c:pt>
                <c:pt idx="8">
                  <c:v>Sept </c:v>
                </c:pt>
                <c:pt idx="9">
                  <c:v>Oct </c:v>
                </c:pt>
                <c:pt idx="10">
                  <c:v>Nov</c:v>
                </c:pt>
                <c:pt idx="11">
                  <c:v>Dec </c:v>
                </c:pt>
              </c:strCache>
            </c:strRef>
          </c:cat>
          <c:val>
            <c:numRef>
              <c:f>'Facility &amp; Collections'!$B$7:$M$7</c:f>
              <c:numCache>
                <c:formatCode>General</c:formatCode>
                <c:ptCount val="12"/>
                <c:pt idx="0">
                  <c:v>16</c:v>
                </c:pt>
                <c:pt idx="1">
                  <c:v>153</c:v>
                </c:pt>
                <c:pt idx="2">
                  <c:v>112</c:v>
                </c:pt>
                <c:pt idx="3">
                  <c:v>40</c:v>
                </c:pt>
                <c:pt idx="4">
                  <c:v>76</c:v>
                </c:pt>
                <c:pt idx="5">
                  <c:v>25</c:v>
                </c:pt>
                <c:pt idx="6">
                  <c:v>34</c:v>
                </c:pt>
                <c:pt idx="7">
                  <c:v>25</c:v>
                </c:pt>
                <c:pt idx="8">
                  <c:v>49</c:v>
                </c:pt>
                <c:pt idx="9">
                  <c:v>53</c:v>
                </c:pt>
                <c:pt idx="10">
                  <c:v>137</c:v>
                </c:pt>
                <c:pt idx="11">
                  <c:v>29</c:v>
                </c:pt>
              </c:numCache>
            </c:numRef>
          </c:val>
        </c:ser>
        <c:ser>
          <c:idx val="2"/>
          <c:order val="2"/>
          <c:tx>
            <c:strRef>
              <c:f>'Facility &amp; Collections'!$A$8</c:f>
              <c:strCache>
                <c:ptCount val="1"/>
                <c:pt idx="0">
                  <c:v>Reading Room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'Facility &amp; Collections'!$B$5:$M$5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 </c:v>
                </c:pt>
                <c:pt idx="3">
                  <c:v>April </c:v>
                </c:pt>
                <c:pt idx="4">
                  <c:v>May </c:v>
                </c:pt>
                <c:pt idx="5">
                  <c:v>June </c:v>
                </c:pt>
                <c:pt idx="6">
                  <c:v>July </c:v>
                </c:pt>
                <c:pt idx="7">
                  <c:v>August </c:v>
                </c:pt>
                <c:pt idx="8">
                  <c:v>Sept </c:v>
                </c:pt>
                <c:pt idx="9">
                  <c:v>Oct </c:v>
                </c:pt>
                <c:pt idx="10">
                  <c:v>Nov</c:v>
                </c:pt>
                <c:pt idx="11">
                  <c:v>Dec </c:v>
                </c:pt>
              </c:strCache>
            </c:strRef>
          </c:cat>
          <c:val>
            <c:numRef>
              <c:f>'Facility &amp; Collections'!$B$8:$M$8</c:f>
              <c:numCache>
                <c:formatCode>General</c:formatCode>
                <c:ptCount val="12"/>
                <c:pt idx="0">
                  <c:v>28</c:v>
                </c:pt>
                <c:pt idx="1">
                  <c:v>75</c:v>
                </c:pt>
                <c:pt idx="2">
                  <c:v>135</c:v>
                </c:pt>
                <c:pt idx="3">
                  <c:v>96</c:v>
                </c:pt>
                <c:pt idx="4">
                  <c:v>51</c:v>
                </c:pt>
                <c:pt idx="5">
                  <c:v>0</c:v>
                </c:pt>
                <c:pt idx="6">
                  <c:v>7</c:v>
                </c:pt>
                <c:pt idx="7">
                  <c:v>23</c:v>
                </c:pt>
                <c:pt idx="8">
                  <c:v>38</c:v>
                </c:pt>
                <c:pt idx="9">
                  <c:v>40</c:v>
                </c:pt>
                <c:pt idx="10">
                  <c:v>85</c:v>
                </c:pt>
                <c:pt idx="11">
                  <c:v>66</c:v>
                </c:pt>
              </c:numCache>
            </c:numRef>
          </c:val>
        </c:ser>
        <c:ser>
          <c:idx val="3"/>
          <c:order val="3"/>
          <c:tx>
            <c:strRef>
              <c:f>'Facility &amp; Collections'!$A$9</c:f>
              <c:strCache>
                <c:ptCount val="1"/>
                <c:pt idx="0">
                  <c:v>Computers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'Facility &amp; Collections'!$B$5:$M$5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 </c:v>
                </c:pt>
                <c:pt idx="3">
                  <c:v>April </c:v>
                </c:pt>
                <c:pt idx="4">
                  <c:v>May </c:v>
                </c:pt>
                <c:pt idx="5">
                  <c:v>June </c:v>
                </c:pt>
                <c:pt idx="6">
                  <c:v>July </c:v>
                </c:pt>
                <c:pt idx="7">
                  <c:v>August </c:v>
                </c:pt>
                <c:pt idx="8">
                  <c:v>Sept </c:v>
                </c:pt>
                <c:pt idx="9">
                  <c:v>Oct </c:v>
                </c:pt>
                <c:pt idx="10">
                  <c:v>Nov</c:v>
                </c:pt>
                <c:pt idx="11">
                  <c:v>Dec </c:v>
                </c:pt>
              </c:strCache>
            </c:strRef>
          </c:cat>
          <c:val>
            <c:numRef>
              <c:f>'Facility &amp; Collections'!$B$9:$M$9</c:f>
              <c:numCache>
                <c:formatCode>General</c:formatCode>
                <c:ptCount val="12"/>
                <c:pt idx="0">
                  <c:v>499</c:v>
                </c:pt>
                <c:pt idx="1">
                  <c:v>1021</c:v>
                </c:pt>
                <c:pt idx="2">
                  <c:v>1155</c:v>
                </c:pt>
                <c:pt idx="3">
                  <c:v>981</c:v>
                </c:pt>
                <c:pt idx="4">
                  <c:v>1020</c:v>
                </c:pt>
                <c:pt idx="5">
                  <c:v>445</c:v>
                </c:pt>
                <c:pt idx="6">
                  <c:v>243</c:v>
                </c:pt>
                <c:pt idx="7">
                  <c:v>534</c:v>
                </c:pt>
                <c:pt idx="8">
                  <c:v>984</c:v>
                </c:pt>
                <c:pt idx="9">
                  <c:v>974</c:v>
                </c:pt>
                <c:pt idx="10">
                  <c:v>743</c:v>
                </c:pt>
                <c:pt idx="11">
                  <c:v>712</c:v>
                </c:pt>
              </c:numCache>
            </c:numRef>
          </c:val>
        </c:ser>
        <c:ser>
          <c:idx val="4"/>
          <c:order val="4"/>
          <c:tx>
            <c:strRef>
              <c:f>'Facility &amp; Collections'!$A$10</c:f>
              <c:strCache>
                <c:ptCount val="1"/>
                <c:pt idx="0">
                  <c:v>Table Study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'Facility &amp; Collections'!$B$5:$M$5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 </c:v>
                </c:pt>
                <c:pt idx="3">
                  <c:v>April </c:v>
                </c:pt>
                <c:pt idx="4">
                  <c:v>May </c:v>
                </c:pt>
                <c:pt idx="5">
                  <c:v>June </c:v>
                </c:pt>
                <c:pt idx="6">
                  <c:v>July </c:v>
                </c:pt>
                <c:pt idx="7">
                  <c:v>August </c:v>
                </c:pt>
                <c:pt idx="8">
                  <c:v>Sept </c:v>
                </c:pt>
                <c:pt idx="9">
                  <c:v>Oct </c:v>
                </c:pt>
                <c:pt idx="10">
                  <c:v>Nov</c:v>
                </c:pt>
                <c:pt idx="11">
                  <c:v>Dec </c:v>
                </c:pt>
              </c:strCache>
            </c:strRef>
          </c:cat>
          <c:val>
            <c:numRef>
              <c:f>'Facility &amp; Collections'!$B$10:$M$10</c:f>
              <c:numCache>
                <c:formatCode>General</c:formatCode>
                <c:ptCount val="12"/>
                <c:pt idx="0">
                  <c:v>334</c:v>
                </c:pt>
                <c:pt idx="1">
                  <c:v>737</c:v>
                </c:pt>
                <c:pt idx="2">
                  <c:v>700</c:v>
                </c:pt>
                <c:pt idx="3">
                  <c:v>870</c:v>
                </c:pt>
                <c:pt idx="4">
                  <c:v>513</c:v>
                </c:pt>
                <c:pt idx="5">
                  <c:v>150</c:v>
                </c:pt>
                <c:pt idx="6">
                  <c:v>65</c:v>
                </c:pt>
                <c:pt idx="7">
                  <c:v>130</c:v>
                </c:pt>
                <c:pt idx="8">
                  <c:v>859</c:v>
                </c:pt>
                <c:pt idx="9">
                  <c:v>748</c:v>
                </c:pt>
                <c:pt idx="10">
                  <c:v>631</c:v>
                </c:pt>
                <c:pt idx="11">
                  <c:v>485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7348336"/>
        <c:axId val="237348728"/>
      </c:barChart>
      <c:catAx>
        <c:axId val="23734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348728"/>
        <c:crosses val="autoZero"/>
        <c:auto val="1"/>
        <c:lblAlgn val="ctr"/>
        <c:lblOffset val="100"/>
        <c:noMultiLvlLbl val="0"/>
      </c:catAx>
      <c:valAx>
        <c:axId val="237348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348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Virtual Visitors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247594050743651E-2"/>
          <c:y val="0.17171296296296298"/>
          <c:w val="0.86486351706036746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'Facility &amp; Collections'!$A$19</c:f>
              <c:strCache>
                <c:ptCount val="1"/>
                <c:pt idx="0">
                  <c:v>Pageviews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'Facility &amp; Collections'!$B$18:$M$18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 </c:v>
                </c:pt>
                <c:pt idx="3">
                  <c:v>April </c:v>
                </c:pt>
                <c:pt idx="4">
                  <c:v>May </c:v>
                </c:pt>
                <c:pt idx="5">
                  <c:v>June </c:v>
                </c:pt>
                <c:pt idx="6">
                  <c:v>July </c:v>
                </c:pt>
                <c:pt idx="7">
                  <c:v>August </c:v>
                </c:pt>
                <c:pt idx="8">
                  <c:v>Sept </c:v>
                </c:pt>
                <c:pt idx="9">
                  <c:v>Oct </c:v>
                </c:pt>
                <c:pt idx="10">
                  <c:v>Nov</c:v>
                </c:pt>
                <c:pt idx="11">
                  <c:v>Dec </c:v>
                </c:pt>
              </c:strCache>
            </c:strRef>
          </c:cat>
          <c:val>
            <c:numRef>
              <c:f>'Facility &amp; Collections'!$B$19:$M$19</c:f>
              <c:numCache>
                <c:formatCode>General</c:formatCode>
                <c:ptCount val="12"/>
                <c:pt idx="0">
                  <c:v>1314</c:v>
                </c:pt>
                <c:pt idx="1">
                  <c:v>495</c:v>
                </c:pt>
                <c:pt idx="2">
                  <c:v>463</c:v>
                </c:pt>
                <c:pt idx="3">
                  <c:v>256</c:v>
                </c:pt>
                <c:pt idx="4">
                  <c:v>397</c:v>
                </c:pt>
                <c:pt idx="5">
                  <c:v>250</c:v>
                </c:pt>
                <c:pt idx="6">
                  <c:v>165</c:v>
                </c:pt>
                <c:pt idx="7">
                  <c:v>301</c:v>
                </c:pt>
                <c:pt idx="8">
                  <c:v>224</c:v>
                </c:pt>
                <c:pt idx="9">
                  <c:v>376</c:v>
                </c:pt>
                <c:pt idx="10">
                  <c:v>611</c:v>
                </c:pt>
                <c:pt idx="11">
                  <c:v>295</c:v>
                </c:pt>
              </c:numCache>
            </c:numRef>
          </c:val>
        </c:ser>
        <c:ser>
          <c:idx val="1"/>
          <c:order val="1"/>
          <c:tx>
            <c:strRef>
              <c:f>'Facility &amp; Collections'!$A$20</c:f>
              <c:strCache>
                <c:ptCount val="1"/>
                <c:pt idx="0">
                  <c:v>Sessions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'Facility &amp; Collections'!$B$18:$M$18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 </c:v>
                </c:pt>
                <c:pt idx="3">
                  <c:v>April </c:v>
                </c:pt>
                <c:pt idx="4">
                  <c:v>May </c:v>
                </c:pt>
                <c:pt idx="5">
                  <c:v>June </c:v>
                </c:pt>
                <c:pt idx="6">
                  <c:v>July </c:v>
                </c:pt>
                <c:pt idx="7">
                  <c:v>August </c:v>
                </c:pt>
                <c:pt idx="8">
                  <c:v>Sept </c:v>
                </c:pt>
                <c:pt idx="9">
                  <c:v>Oct </c:v>
                </c:pt>
                <c:pt idx="10">
                  <c:v>Nov</c:v>
                </c:pt>
                <c:pt idx="11">
                  <c:v>Dec </c:v>
                </c:pt>
              </c:strCache>
            </c:strRef>
          </c:cat>
          <c:val>
            <c:numRef>
              <c:f>'Facility &amp; Collections'!$B$20:$M$20</c:f>
              <c:numCache>
                <c:formatCode>General</c:formatCode>
                <c:ptCount val="12"/>
                <c:pt idx="0">
                  <c:v>789</c:v>
                </c:pt>
                <c:pt idx="1">
                  <c:v>256</c:v>
                </c:pt>
                <c:pt idx="2">
                  <c:v>225</c:v>
                </c:pt>
                <c:pt idx="3">
                  <c:v>165</c:v>
                </c:pt>
                <c:pt idx="4">
                  <c:v>260</c:v>
                </c:pt>
                <c:pt idx="5">
                  <c:v>190</c:v>
                </c:pt>
                <c:pt idx="6">
                  <c:v>101</c:v>
                </c:pt>
                <c:pt idx="7">
                  <c:v>161</c:v>
                </c:pt>
                <c:pt idx="8">
                  <c:v>113</c:v>
                </c:pt>
                <c:pt idx="9">
                  <c:v>163</c:v>
                </c:pt>
                <c:pt idx="10">
                  <c:v>286</c:v>
                </c:pt>
                <c:pt idx="11">
                  <c:v>129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4904072"/>
        <c:axId val="236508640"/>
      </c:barChart>
      <c:catAx>
        <c:axId val="144904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508640"/>
        <c:crosses val="autoZero"/>
        <c:auto val="1"/>
        <c:lblAlgn val="ctr"/>
        <c:lblOffset val="100"/>
        <c:noMultiLvlLbl val="0"/>
      </c:catAx>
      <c:valAx>
        <c:axId val="236508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904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274320</xdr:colOff>
      <xdr:row>1</xdr:row>
      <xdr:rowOff>15240</xdr:rowOff>
    </xdr:from>
    <xdr:to>
      <xdr:col>23</xdr:col>
      <xdr:colOff>182880</xdr:colOff>
      <xdr:row>14</xdr:row>
      <xdr:rowOff>80010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243840</xdr:colOff>
      <xdr:row>16</xdr:row>
      <xdr:rowOff>83820</xdr:rowOff>
    </xdr:from>
    <xdr:to>
      <xdr:col>22</xdr:col>
      <xdr:colOff>350520</xdr:colOff>
      <xdr:row>26</xdr:row>
      <xdr:rowOff>906780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541020</xdr:colOff>
      <xdr:row>27</xdr:row>
      <xdr:rowOff>91440</xdr:rowOff>
    </xdr:from>
    <xdr:to>
      <xdr:col>22</xdr:col>
      <xdr:colOff>350520</xdr:colOff>
      <xdr:row>38</xdr:row>
      <xdr:rowOff>30480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541020</xdr:colOff>
      <xdr:row>38</xdr:row>
      <xdr:rowOff>106680</xdr:rowOff>
    </xdr:from>
    <xdr:to>
      <xdr:col>22</xdr:col>
      <xdr:colOff>396240</xdr:colOff>
      <xdr:row>45</xdr:row>
      <xdr:rowOff>514350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388620</xdr:colOff>
      <xdr:row>46</xdr:row>
      <xdr:rowOff>19050</xdr:rowOff>
    </xdr:from>
    <xdr:to>
      <xdr:col>23</xdr:col>
      <xdr:colOff>83820</xdr:colOff>
      <xdr:row>58</xdr:row>
      <xdr:rowOff>121920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220980</xdr:colOff>
      <xdr:row>59</xdr:row>
      <xdr:rowOff>133350</xdr:rowOff>
    </xdr:from>
    <xdr:to>
      <xdr:col>22</xdr:col>
      <xdr:colOff>525780</xdr:colOff>
      <xdr:row>71</xdr:row>
      <xdr:rowOff>133350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129540</xdr:colOff>
      <xdr:row>66</xdr:row>
      <xdr:rowOff>171450</xdr:rowOff>
    </xdr:from>
    <xdr:to>
      <xdr:col>9</xdr:col>
      <xdr:colOff>434340</xdr:colOff>
      <xdr:row>80</xdr:row>
      <xdr:rowOff>171450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297180</xdr:colOff>
      <xdr:row>0</xdr:row>
      <xdr:rowOff>19050</xdr:rowOff>
    </xdr:from>
    <xdr:to>
      <xdr:col>27</xdr:col>
      <xdr:colOff>472440</xdr:colOff>
      <xdr:row>15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175260</xdr:colOff>
      <xdr:row>16</xdr:row>
      <xdr:rowOff>163830</xdr:rowOff>
    </xdr:from>
    <xdr:to>
      <xdr:col>25</xdr:col>
      <xdr:colOff>548640</xdr:colOff>
      <xdr:row>34</xdr:row>
      <xdr:rowOff>64770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69"/>
  <sheetViews>
    <sheetView tabSelected="1" topLeftCell="A46" workbookViewId="0">
      <selection activeCell="M8" sqref="M8"/>
    </sheetView>
  </sheetViews>
  <sheetFormatPr defaultRowHeight="15" x14ac:dyDescent="0.25"/>
  <cols>
    <col min="1" max="1" width="19.140625" style="1" customWidth="1"/>
    <col min="3" max="3" width="9.85546875" customWidth="1"/>
    <col min="10" max="10" width="9.5703125" customWidth="1"/>
    <col min="11" max="11" width="9.28515625" customWidth="1"/>
  </cols>
  <sheetData>
    <row r="1" spans="1:14" ht="27.6" customHeight="1" x14ac:dyDescent="0.25">
      <c r="A1" s="90" t="s">
        <v>95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21.6" customHeight="1" x14ac:dyDescent="0.3">
      <c r="A2" s="91" t="s">
        <v>20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4" spans="1:14" ht="14.45" customHeight="1" x14ac:dyDescent="0.25">
      <c r="A4" s="93" t="s">
        <v>19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14.45" customHeight="1" x14ac:dyDescent="0.25">
      <c r="A5" s="54"/>
      <c r="B5" s="54" t="s">
        <v>6</v>
      </c>
      <c r="C5" s="54" t="s">
        <v>7</v>
      </c>
      <c r="D5" s="54" t="s">
        <v>8</v>
      </c>
      <c r="E5" s="54" t="s">
        <v>9</v>
      </c>
      <c r="F5" s="54" t="s">
        <v>10</v>
      </c>
      <c r="G5" s="54" t="s">
        <v>11</v>
      </c>
      <c r="H5" s="54" t="s">
        <v>12</v>
      </c>
      <c r="I5" s="54" t="s">
        <v>13</v>
      </c>
      <c r="J5" s="54" t="s">
        <v>14</v>
      </c>
      <c r="K5" s="54" t="s">
        <v>15</v>
      </c>
      <c r="L5" s="54" t="s">
        <v>16</v>
      </c>
      <c r="M5" s="54" t="s">
        <v>17</v>
      </c>
      <c r="N5" s="55" t="s">
        <v>4</v>
      </c>
    </row>
    <row r="6" spans="1:14" x14ac:dyDescent="0.25">
      <c r="A6" s="58" t="s">
        <v>58</v>
      </c>
      <c r="B6" s="15">
        <v>62</v>
      </c>
      <c r="C6" s="15">
        <v>112</v>
      </c>
      <c r="D6" s="15">
        <f>14+84</f>
        <v>98</v>
      </c>
      <c r="E6" s="16">
        <v>56</v>
      </c>
      <c r="F6" s="15">
        <f>61+11</f>
        <v>72</v>
      </c>
      <c r="G6" s="15">
        <v>45</v>
      </c>
      <c r="H6" s="15">
        <v>28</v>
      </c>
      <c r="I6" s="15">
        <f>41+17</f>
        <v>58</v>
      </c>
      <c r="J6" s="15">
        <v>94</v>
      </c>
      <c r="K6" s="15">
        <f>64+4</f>
        <v>68</v>
      </c>
      <c r="L6" s="15">
        <f>56+4+4</f>
        <v>64</v>
      </c>
      <c r="M6" s="15">
        <f>42+2+9</f>
        <v>53</v>
      </c>
      <c r="N6" s="79">
        <f>SUM(B6:M6)</f>
        <v>810</v>
      </c>
    </row>
    <row r="7" spans="1:14" x14ac:dyDescent="0.25">
      <c r="A7" s="58" t="s">
        <v>72</v>
      </c>
      <c r="B7" s="72">
        <v>6</v>
      </c>
      <c r="C7" s="72">
        <v>12</v>
      </c>
      <c r="D7" s="72">
        <v>6</v>
      </c>
      <c r="E7" s="72">
        <v>13</v>
      </c>
      <c r="F7" s="72">
        <v>14</v>
      </c>
      <c r="G7" s="15">
        <v>17</v>
      </c>
      <c r="H7" s="15">
        <v>5</v>
      </c>
      <c r="I7" s="15">
        <f>6+23</f>
        <v>29</v>
      </c>
      <c r="J7" s="15">
        <v>38</v>
      </c>
      <c r="K7" s="15">
        <v>9</v>
      </c>
      <c r="L7" s="15">
        <f>2+7</f>
        <v>9</v>
      </c>
      <c r="M7" s="15">
        <v>7</v>
      </c>
      <c r="N7" s="79">
        <f>SUM(B7:M7)</f>
        <v>165</v>
      </c>
    </row>
    <row r="8" spans="1:14" x14ac:dyDescent="0.25">
      <c r="A8" s="58" t="s">
        <v>46</v>
      </c>
      <c r="B8" s="15">
        <v>295</v>
      </c>
      <c r="C8" s="15">
        <f>285+15</f>
        <v>300</v>
      </c>
      <c r="D8" s="15">
        <v>426</v>
      </c>
      <c r="E8" s="16">
        <v>325</v>
      </c>
      <c r="F8" s="15">
        <v>352</v>
      </c>
      <c r="G8" s="15">
        <v>275</v>
      </c>
      <c r="H8" s="15">
        <v>200</v>
      </c>
      <c r="I8" s="15">
        <v>462</v>
      </c>
      <c r="J8" s="15">
        <v>438</v>
      </c>
      <c r="K8" s="15">
        <v>469</v>
      </c>
      <c r="L8" s="15">
        <v>301</v>
      </c>
      <c r="M8" s="15">
        <f>326+19</f>
        <v>345</v>
      </c>
      <c r="N8" s="79">
        <f t="shared" ref="N8:N10" si="0">SUM(B8:M8)</f>
        <v>4188</v>
      </c>
    </row>
    <row r="9" spans="1:14" s="19" customFormat="1" ht="27" x14ac:dyDescent="0.25">
      <c r="A9" s="59" t="s">
        <v>66</v>
      </c>
      <c r="B9" s="17">
        <v>14</v>
      </c>
      <c r="C9" s="17">
        <v>55</v>
      </c>
      <c r="D9" s="18">
        <f>38+23+5</f>
        <v>66</v>
      </c>
      <c r="E9" s="31">
        <v>60</v>
      </c>
      <c r="F9" s="18">
        <f>20+27</f>
        <v>47</v>
      </c>
      <c r="G9" s="17">
        <v>11</v>
      </c>
      <c r="H9" s="17">
        <v>10</v>
      </c>
      <c r="I9" s="17">
        <v>9</v>
      </c>
      <c r="J9" s="17">
        <v>57</v>
      </c>
      <c r="K9" s="17">
        <f>68+17+4</f>
        <v>89</v>
      </c>
      <c r="L9" s="17">
        <f>24+56+1+1</f>
        <v>82</v>
      </c>
      <c r="M9" s="17">
        <f>14+1+2</f>
        <v>17</v>
      </c>
      <c r="N9" s="81">
        <f t="shared" si="0"/>
        <v>517</v>
      </c>
    </row>
    <row r="10" spans="1:14" s="19" customFormat="1" ht="26.25" x14ac:dyDescent="0.25">
      <c r="A10" s="59" t="s">
        <v>39</v>
      </c>
      <c r="B10" s="17">
        <v>4</v>
      </c>
      <c r="C10" s="17">
        <v>36</v>
      </c>
      <c r="D10" s="17">
        <v>36</v>
      </c>
      <c r="E10" s="31">
        <v>22</v>
      </c>
      <c r="F10" s="18">
        <v>18</v>
      </c>
      <c r="G10" s="17">
        <v>5</v>
      </c>
      <c r="H10" s="17">
        <v>7</v>
      </c>
      <c r="I10" s="17">
        <v>0</v>
      </c>
      <c r="J10" s="17">
        <v>21</v>
      </c>
      <c r="K10" s="17">
        <v>65</v>
      </c>
      <c r="L10" s="17">
        <v>12</v>
      </c>
      <c r="M10" s="17">
        <v>10</v>
      </c>
      <c r="N10" s="81">
        <f t="shared" si="0"/>
        <v>236</v>
      </c>
    </row>
    <row r="11" spans="1:14" ht="26.25" x14ac:dyDescent="0.25">
      <c r="A11" s="60" t="s">
        <v>62</v>
      </c>
      <c r="B11" s="79">
        <f>SUM(B6+B8+B9)</f>
        <v>371</v>
      </c>
      <c r="C11" s="79">
        <f>SUM(C6+C8+C9)</f>
        <v>467</v>
      </c>
      <c r="D11" s="79">
        <f>SUM(D6+D8+D9)</f>
        <v>590</v>
      </c>
      <c r="E11" s="79">
        <f>SUM(E6+E8+E9)</f>
        <v>441</v>
      </c>
      <c r="F11" s="79">
        <f t="shared" ref="F11:N11" si="1">SUM(F6:F10)</f>
        <v>503</v>
      </c>
      <c r="G11" s="79">
        <f t="shared" si="1"/>
        <v>353</v>
      </c>
      <c r="H11" s="79">
        <f t="shared" si="1"/>
        <v>250</v>
      </c>
      <c r="I11" s="79">
        <f t="shared" si="1"/>
        <v>558</v>
      </c>
      <c r="J11" s="79">
        <f t="shared" si="1"/>
        <v>648</v>
      </c>
      <c r="K11" s="79">
        <f t="shared" si="1"/>
        <v>700</v>
      </c>
      <c r="L11" s="79">
        <f t="shared" si="1"/>
        <v>468</v>
      </c>
      <c r="M11" s="79">
        <f t="shared" si="1"/>
        <v>432</v>
      </c>
      <c r="N11" s="79">
        <f t="shared" si="1"/>
        <v>5916</v>
      </c>
    </row>
    <row r="12" spans="1:14" x14ac:dyDescent="0.25">
      <c r="A12" t="s">
        <v>57</v>
      </c>
      <c r="B12" s="52"/>
      <c r="C12" s="52"/>
      <c r="D12" s="52"/>
      <c r="E12" s="52"/>
      <c r="F12" s="52"/>
      <c r="G12" s="52"/>
      <c r="H12" s="52"/>
      <c r="I12" s="52"/>
    </row>
    <row r="14" spans="1:14" ht="14.45" customHeight="1" x14ac:dyDescent="0.25">
      <c r="A14" s="93" t="s">
        <v>48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</row>
    <row r="15" spans="1:14" ht="14.45" customHeight="1" x14ac:dyDescent="0.25">
      <c r="A15" s="54"/>
      <c r="B15" s="54" t="s">
        <v>6</v>
      </c>
      <c r="C15" s="54" t="s">
        <v>7</v>
      </c>
      <c r="D15" s="54" t="s">
        <v>8</v>
      </c>
      <c r="E15" s="54" t="s">
        <v>9</v>
      </c>
      <c r="F15" s="54" t="s">
        <v>10</v>
      </c>
      <c r="G15" s="54" t="s">
        <v>11</v>
      </c>
      <c r="H15" s="54" t="s">
        <v>12</v>
      </c>
      <c r="I15" s="54" t="s">
        <v>13</v>
      </c>
      <c r="J15" s="54" t="s">
        <v>14</v>
      </c>
      <c r="K15" s="54" t="s">
        <v>15</v>
      </c>
      <c r="L15" s="54" t="s">
        <v>16</v>
      </c>
      <c r="M15" s="54" t="s">
        <v>17</v>
      </c>
      <c r="N15" s="55" t="s">
        <v>4</v>
      </c>
    </row>
    <row r="16" spans="1:14" ht="14.45" customHeight="1" x14ac:dyDescent="0.25">
      <c r="A16" s="61" t="s">
        <v>40</v>
      </c>
      <c r="B16" s="73">
        <v>1</v>
      </c>
      <c r="C16" s="40">
        <v>35</v>
      </c>
      <c r="D16" s="40">
        <v>26</v>
      </c>
      <c r="E16" s="40">
        <v>16</v>
      </c>
      <c r="F16" s="40">
        <v>9</v>
      </c>
      <c r="G16" s="40">
        <v>2</v>
      </c>
      <c r="H16" s="40">
        <v>3</v>
      </c>
      <c r="I16" s="40">
        <v>0</v>
      </c>
      <c r="J16" s="34">
        <v>9</v>
      </c>
      <c r="K16" s="34">
        <v>49</v>
      </c>
      <c r="L16" s="34">
        <v>7</v>
      </c>
      <c r="M16" s="34">
        <v>9</v>
      </c>
      <c r="N16" s="80">
        <f>SUM(B16:M16)</f>
        <v>166</v>
      </c>
    </row>
    <row r="17" spans="1:14" x14ac:dyDescent="0.25">
      <c r="A17" s="61" t="s">
        <v>38</v>
      </c>
      <c r="B17" s="73">
        <v>0</v>
      </c>
      <c r="C17" s="40">
        <v>14</v>
      </c>
      <c r="D17" s="40">
        <v>14</v>
      </c>
      <c r="E17" s="40">
        <v>11</v>
      </c>
      <c r="F17" s="40">
        <v>7</v>
      </c>
      <c r="G17" s="40">
        <v>1</v>
      </c>
      <c r="H17" s="40">
        <v>2</v>
      </c>
      <c r="I17" s="40">
        <v>0</v>
      </c>
      <c r="J17" s="34">
        <v>7</v>
      </c>
      <c r="K17" s="34">
        <v>17</v>
      </c>
      <c r="L17" s="34">
        <v>5</v>
      </c>
      <c r="M17" s="34">
        <v>3</v>
      </c>
      <c r="N17" s="80">
        <f t="shared" ref="N17:N20" si="2">SUM(B17:M17)</f>
        <v>81</v>
      </c>
    </row>
    <row r="18" spans="1:14" x14ac:dyDescent="0.25">
      <c r="A18" s="61" t="s">
        <v>47</v>
      </c>
      <c r="B18" s="73">
        <v>4</v>
      </c>
      <c r="C18" s="40">
        <v>23</v>
      </c>
      <c r="D18" s="40">
        <v>15</v>
      </c>
      <c r="E18" s="40">
        <v>10</v>
      </c>
      <c r="F18" s="40">
        <v>5</v>
      </c>
      <c r="G18" s="40">
        <v>6</v>
      </c>
      <c r="H18" s="40">
        <v>4</v>
      </c>
      <c r="I18" s="40">
        <v>0</v>
      </c>
      <c r="J18" s="34">
        <v>21</v>
      </c>
      <c r="K18" s="34">
        <v>12</v>
      </c>
      <c r="L18" s="34">
        <v>2</v>
      </c>
      <c r="M18" s="34">
        <v>1</v>
      </c>
      <c r="N18" s="80">
        <f t="shared" si="2"/>
        <v>103</v>
      </c>
    </row>
    <row r="19" spans="1:14" x14ac:dyDescent="0.25">
      <c r="A19" s="61" t="s">
        <v>41</v>
      </c>
      <c r="B19" s="73">
        <v>1</v>
      </c>
      <c r="C19" s="40">
        <v>4</v>
      </c>
      <c r="D19" s="40">
        <v>5</v>
      </c>
      <c r="E19" s="40">
        <v>4</v>
      </c>
      <c r="F19" s="40">
        <v>8</v>
      </c>
      <c r="G19" s="40">
        <v>0</v>
      </c>
      <c r="H19" s="40">
        <v>0</v>
      </c>
      <c r="I19" s="40">
        <v>0</v>
      </c>
      <c r="J19" s="34">
        <v>16</v>
      </c>
      <c r="K19" s="34">
        <v>22</v>
      </c>
      <c r="L19" s="34">
        <v>4</v>
      </c>
      <c r="M19" s="34">
        <v>4</v>
      </c>
      <c r="N19" s="80">
        <f t="shared" si="2"/>
        <v>68</v>
      </c>
    </row>
    <row r="20" spans="1:14" x14ac:dyDescent="0.25">
      <c r="A20" s="61" t="s">
        <v>42</v>
      </c>
      <c r="B20" s="73">
        <v>0</v>
      </c>
      <c r="C20" s="40">
        <v>3</v>
      </c>
      <c r="D20" s="40">
        <v>1</v>
      </c>
      <c r="E20" s="40">
        <v>0</v>
      </c>
      <c r="F20" s="40">
        <v>4</v>
      </c>
      <c r="G20" s="40">
        <v>0</v>
      </c>
      <c r="H20" s="40">
        <v>0</v>
      </c>
      <c r="I20" s="40">
        <v>0</v>
      </c>
      <c r="J20" s="34">
        <v>0</v>
      </c>
      <c r="K20" s="34">
        <v>4</v>
      </c>
      <c r="L20" s="34">
        <v>0</v>
      </c>
      <c r="M20" s="34">
        <v>0</v>
      </c>
      <c r="N20" s="80">
        <f t="shared" si="2"/>
        <v>12</v>
      </c>
    </row>
    <row r="21" spans="1:14" ht="14.45" customHeight="1" x14ac:dyDescent="0.25">
      <c r="A21" s="61" t="s">
        <v>106</v>
      </c>
      <c r="B21" s="98" t="s">
        <v>105</v>
      </c>
      <c r="C21" s="99"/>
      <c r="D21" s="100"/>
      <c r="E21" s="40">
        <v>4</v>
      </c>
      <c r="F21" s="40">
        <v>0</v>
      </c>
      <c r="G21" s="40">
        <v>0</v>
      </c>
      <c r="H21" s="40">
        <v>0</v>
      </c>
      <c r="I21" s="40">
        <v>0</v>
      </c>
      <c r="J21" s="34">
        <v>0</v>
      </c>
      <c r="K21" s="34">
        <v>1</v>
      </c>
      <c r="L21" s="34">
        <v>0</v>
      </c>
      <c r="M21" s="34">
        <v>0</v>
      </c>
      <c r="N21" s="80">
        <f>SUM(E21:M21)</f>
        <v>5</v>
      </c>
    </row>
    <row r="22" spans="1:14" x14ac:dyDescent="0.25">
      <c r="A22" s="61" t="s">
        <v>107</v>
      </c>
      <c r="B22" s="101"/>
      <c r="C22" s="102"/>
      <c r="D22" s="103"/>
      <c r="E22" s="40">
        <v>5</v>
      </c>
      <c r="F22" s="40">
        <v>0</v>
      </c>
      <c r="G22" s="40">
        <v>2</v>
      </c>
      <c r="H22" s="40">
        <v>4</v>
      </c>
      <c r="I22" s="40">
        <v>0</v>
      </c>
      <c r="J22" s="34">
        <v>2</v>
      </c>
      <c r="K22" s="34">
        <v>3</v>
      </c>
      <c r="L22" s="34">
        <v>2</v>
      </c>
      <c r="M22" s="34">
        <v>0</v>
      </c>
      <c r="N22" s="80">
        <f>SUM(E22:M22)</f>
        <v>18</v>
      </c>
    </row>
    <row r="23" spans="1:14" ht="30" x14ac:dyDescent="0.25">
      <c r="A23" s="62" t="s">
        <v>63</v>
      </c>
      <c r="B23" s="80">
        <f>SUM(B16:B20)</f>
        <v>6</v>
      </c>
      <c r="C23" s="80">
        <f>SUM(C16:C20)</f>
        <v>79</v>
      </c>
      <c r="D23" s="80">
        <f>SUM(D16:D20)</f>
        <v>61</v>
      </c>
      <c r="E23" s="80">
        <f t="shared" ref="E23:J23" si="3">SUM(E16:E22)</f>
        <v>50</v>
      </c>
      <c r="F23" s="80">
        <f t="shared" si="3"/>
        <v>33</v>
      </c>
      <c r="G23" s="80">
        <f t="shared" si="3"/>
        <v>11</v>
      </c>
      <c r="H23" s="80">
        <f t="shared" si="3"/>
        <v>13</v>
      </c>
      <c r="I23" s="80">
        <f t="shared" si="3"/>
        <v>0</v>
      </c>
      <c r="J23" s="80">
        <f t="shared" si="3"/>
        <v>55</v>
      </c>
      <c r="K23" s="80">
        <f>SUM(K16:K22)</f>
        <v>108</v>
      </c>
      <c r="L23" s="80">
        <f>SUM(L16:L22)</f>
        <v>20</v>
      </c>
      <c r="M23" s="80">
        <f>SUM(M16:M22)</f>
        <v>17</v>
      </c>
      <c r="N23" s="80">
        <f>SUM(N16:N22)</f>
        <v>453</v>
      </c>
    </row>
    <row r="24" spans="1:14" x14ac:dyDescent="0.25">
      <c r="A24"/>
    </row>
    <row r="25" spans="1:14" x14ac:dyDescent="0.25">
      <c r="A25" s="94" t="s">
        <v>43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"/>
    </row>
    <row r="26" spans="1:14" x14ac:dyDescent="0.25">
      <c r="A26" s="54"/>
      <c r="B26" s="54" t="s">
        <v>6</v>
      </c>
      <c r="C26" s="54" t="s">
        <v>7</v>
      </c>
      <c r="D26" s="54" t="s">
        <v>8</v>
      </c>
      <c r="E26" s="54" t="s">
        <v>9</v>
      </c>
      <c r="F26" s="54" t="s">
        <v>10</v>
      </c>
      <c r="G26" s="54" t="s">
        <v>11</v>
      </c>
      <c r="H26" s="54" t="s">
        <v>12</v>
      </c>
      <c r="I26" s="54" t="s">
        <v>13</v>
      </c>
      <c r="J26" s="54" t="s">
        <v>14</v>
      </c>
      <c r="K26" s="54" t="s">
        <v>15</v>
      </c>
      <c r="L26" s="54" t="s">
        <v>16</v>
      </c>
      <c r="M26" s="54" t="s">
        <v>17</v>
      </c>
    </row>
    <row r="27" spans="1:14" ht="111.6" customHeight="1" x14ac:dyDescent="0.25">
      <c r="A27" s="63" t="s">
        <v>44</v>
      </c>
      <c r="B27" s="10" t="s">
        <v>100</v>
      </c>
      <c r="C27" s="10" t="s">
        <v>101</v>
      </c>
      <c r="D27" s="10" t="s">
        <v>102</v>
      </c>
      <c r="E27" s="10" t="s">
        <v>109</v>
      </c>
      <c r="F27" s="10" t="s">
        <v>110</v>
      </c>
      <c r="G27" s="10" t="s">
        <v>111</v>
      </c>
      <c r="H27" s="10" t="s">
        <v>113</v>
      </c>
      <c r="I27" s="10" t="s">
        <v>114</v>
      </c>
      <c r="J27" s="10" t="s">
        <v>116</v>
      </c>
      <c r="K27" s="10" t="s">
        <v>122</v>
      </c>
      <c r="L27" s="10" t="s">
        <v>123</v>
      </c>
      <c r="M27" s="10" t="s">
        <v>124</v>
      </c>
    </row>
    <row r="28" spans="1:14" x14ac:dyDescent="0.25">
      <c r="A28" s="7" t="s">
        <v>45</v>
      </c>
      <c r="B28" s="8"/>
      <c r="C28" s="8"/>
      <c r="D28" s="8"/>
      <c r="E28" s="8"/>
      <c r="F28" s="8"/>
      <c r="G28" s="8"/>
      <c r="H28" s="8"/>
    </row>
    <row r="29" spans="1:14" x14ac:dyDescent="0.25">
      <c r="K29" s="1"/>
      <c r="L29" s="2"/>
    </row>
    <row r="30" spans="1:14" ht="14.45" customHeight="1" x14ac:dyDescent="0.25">
      <c r="A30" s="93" t="s">
        <v>52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</row>
    <row r="31" spans="1:14" ht="14.45" customHeight="1" x14ac:dyDescent="0.25">
      <c r="A31" s="54"/>
      <c r="B31" s="54" t="s">
        <v>6</v>
      </c>
      <c r="C31" s="54" t="s">
        <v>7</v>
      </c>
      <c r="D31" s="54" t="s">
        <v>8</v>
      </c>
      <c r="E31" s="54" t="s">
        <v>9</v>
      </c>
      <c r="F31" s="54" t="s">
        <v>10</v>
      </c>
      <c r="G31" s="54" t="s">
        <v>11</v>
      </c>
      <c r="H31" s="54" t="s">
        <v>12</v>
      </c>
      <c r="I31" s="54" t="s">
        <v>13</v>
      </c>
      <c r="J31" s="54" t="s">
        <v>14</v>
      </c>
      <c r="K31" s="54" t="s">
        <v>15</v>
      </c>
      <c r="L31" s="54" t="s">
        <v>16</v>
      </c>
      <c r="M31" s="54" t="s">
        <v>17</v>
      </c>
      <c r="N31" s="55" t="s">
        <v>4</v>
      </c>
    </row>
    <row r="32" spans="1:14" ht="30" x14ac:dyDescent="0.25">
      <c r="A32" s="60" t="s">
        <v>5</v>
      </c>
      <c r="B32" s="3">
        <v>5</v>
      </c>
      <c r="C32" s="3">
        <v>13</v>
      </c>
      <c r="D32" s="3">
        <v>3</v>
      </c>
      <c r="E32" s="3">
        <v>5</v>
      </c>
      <c r="F32" s="29">
        <v>9</v>
      </c>
      <c r="G32" s="3">
        <v>7</v>
      </c>
      <c r="H32" s="3">
        <v>1</v>
      </c>
      <c r="I32" s="3">
        <v>6</v>
      </c>
      <c r="J32" s="3">
        <v>9</v>
      </c>
      <c r="K32" s="3">
        <v>9</v>
      </c>
      <c r="L32" s="6">
        <v>3</v>
      </c>
      <c r="M32" s="3">
        <v>2</v>
      </c>
      <c r="N32" s="79">
        <f>SUM(B32:M32)</f>
        <v>72</v>
      </c>
    </row>
    <row r="33" spans="1:14" ht="23.25" customHeight="1" x14ac:dyDescent="0.25">
      <c r="A33" s="60" t="s">
        <v>49</v>
      </c>
      <c r="B33" s="3">
        <f>28+18</f>
        <v>46</v>
      </c>
      <c r="C33" s="3">
        <v>179</v>
      </c>
      <c r="D33" s="3">
        <v>30</v>
      </c>
      <c r="E33" s="3">
        <v>66</v>
      </c>
      <c r="F33" s="29">
        <v>140</v>
      </c>
      <c r="G33" s="3">
        <v>16</v>
      </c>
      <c r="H33" s="3">
        <v>3</v>
      </c>
      <c r="I33" s="3">
        <v>110</v>
      </c>
      <c r="J33" s="3">
        <v>102</v>
      </c>
      <c r="K33" s="3">
        <v>117</v>
      </c>
      <c r="L33" s="6">
        <v>28</v>
      </c>
      <c r="M33" s="3">
        <v>9</v>
      </c>
      <c r="N33" s="79">
        <f>SUM(B33:M33)</f>
        <v>846</v>
      </c>
    </row>
    <row r="34" spans="1:14" ht="23.25" customHeight="1" x14ac:dyDescent="0.25">
      <c r="A34" s="60" t="s">
        <v>50</v>
      </c>
      <c r="B34" s="3">
        <v>0</v>
      </c>
      <c r="C34" s="3">
        <v>2</v>
      </c>
      <c r="D34" s="3">
        <v>2</v>
      </c>
      <c r="E34" s="3">
        <v>0</v>
      </c>
      <c r="F34" s="29">
        <v>0</v>
      </c>
      <c r="G34" s="3">
        <v>0</v>
      </c>
      <c r="H34" s="3">
        <v>0</v>
      </c>
      <c r="I34" s="3">
        <v>0</v>
      </c>
      <c r="J34" s="3">
        <v>0</v>
      </c>
      <c r="K34" s="3">
        <v>46</v>
      </c>
      <c r="L34" s="6">
        <v>0</v>
      </c>
      <c r="M34" s="3">
        <v>0</v>
      </c>
      <c r="N34" s="79">
        <f>SUM(B34:M34)</f>
        <v>50</v>
      </c>
    </row>
    <row r="35" spans="1:14" x14ac:dyDescent="0.25">
      <c r="E35" s="24"/>
      <c r="F35" s="25"/>
      <c r="K35" s="1"/>
      <c r="L35" s="95" t="s">
        <v>51</v>
      </c>
      <c r="M35" s="95"/>
      <c r="N35" s="69">
        <f>SUM(N32:N34)</f>
        <v>968</v>
      </c>
    </row>
    <row r="37" spans="1:14" x14ac:dyDescent="0.25">
      <c r="A37" s="93" t="s">
        <v>73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</row>
    <row r="38" spans="1:14" ht="14.45" customHeight="1" x14ac:dyDescent="0.25">
      <c r="A38" s="54"/>
      <c r="B38" s="54" t="s">
        <v>6</v>
      </c>
      <c r="C38" s="54" t="s">
        <v>7</v>
      </c>
      <c r="D38" s="54" t="s">
        <v>8</v>
      </c>
      <c r="E38" s="54" t="s">
        <v>9</v>
      </c>
      <c r="F38" s="54" t="s">
        <v>10</v>
      </c>
      <c r="G38" s="54" t="s">
        <v>11</v>
      </c>
      <c r="H38" s="54" t="s">
        <v>12</v>
      </c>
      <c r="I38" s="54" t="s">
        <v>13</v>
      </c>
      <c r="J38" s="54" t="s">
        <v>14</v>
      </c>
      <c r="K38" s="54" t="s">
        <v>15</v>
      </c>
      <c r="L38" s="54" t="s">
        <v>16</v>
      </c>
      <c r="M38" s="54" t="s">
        <v>17</v>
      </c>
      <c r="N38" s="55" t="s">
        <v>4</v>
      </c>
    </row>
    <row r="39" spans="1:14" ht="26.25" customHeight="1" x14ac:dyDescent="0.25">
      <c r="A39" s="60" t="s">
        <v>18</v>
      </c>
      <c r="B39" s="3">
        <v>90</v>
      </c>
      <c r="C39" s="3">
        <v>56</v>
      </c>
      <c r="D39" s="3">
        <v>149</v>
      </c>
      <c r="E39" s="3">
        <v>69</v>
      </c>
      <c r="F39" s="3">
        <v>85</v>
      </c>
      <c r="G39" s="3">
        <v>75</v>
      </c>
      <c r="H39" s="3">
        <v>70</v>
      </c>
      <c r="I39" s="3">
        <v>98</v>
      </c>
      <c r="J39" s="3">
        <v>92</v>
      </c>
      <c r="K39" s="34">
        <v>110</v>
      </c>
      <c r="L39" s="88">
        <f>AVERAGE(B39:K39)</f>
        <v>89.4</v>
      </c>
      <c r="M39" s="3">
        <v>63</v>
      </c>
      <c r="N39" s="89">
        <f>SUM(B39:M39)</f>
        <v>1046.4000000000001</v>
      </c>
    </row>
    <row r="40" spans="1:14" x14ac:dyDescent="0.25">
      <c r="A40" s="92"/>
      <c r="B40" s="92"/>
      <c r="C40" s="92"/>
      <c r="D40" s="92"/>
      <c r="E40" s="92"/>
      <c r="F40" s="92"/>
      <c r="G40" s="92"/>
      <c r="H40" s="92"/>
      <c r="I40" s="92"/>
    </row>
    <row r="41" spans="1:14" x14ac:dyDescent="0.25">
      <c r="A41" s="26"/>
      <c r="B41" s="26"/>
      <c r="C41" s="26"/>
      <c r="D41" s="26"/>
      <c r="E41" s="26"/>
      <c r="F41" s="26"/>
      <c r="G41" s="26"/>
      <c r="H41" s="26"/>
      <c r="I41" s="26"/>
    </row>
    <row r="42" spans="1:14" x14ac:dyDescent="0.25">
      <c r="A42" s="94" t="s">
        <v>96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</row>
    <row r="43" spans="1:14" ht="30" x14ac:dyDescent="0.25">
      <c r="A43" s="70" t="s">
        <v>79</v>
      </c>
      <c r="B43" s="54" t="s">
        <v>6</v>
      </c>
      <c r="C43" s="54" t="s">
        <v>7</v>
      </c>
      <c r="D43" s="54" t="s">
        <v>8</v>
      </c>
      <c r="E43" s="54" t="s">
        <v>9</v>
      </c>
      <c r="F43" s="54" t="s">
        <v>10</v>
      </c>
      <c r="G43" s="54" t="s">
        <v>11</v>
      </c>
      <c r="H43" s="54" t="s">
        <v>12</v>
      </c>
      <c r="I43" s="54" t="s">
        <v>13</v>
      </c>
      <c r="J43" s="54" t="s">
        <v>14</v>
      </c>
      <c r="K43" s="54" t="s">
        <v>15</v>
      </c>
      <c r="L43" s="54" t="s">
        <v>16</v>
      </c>
      <c r="M43" s="54" t="s">
        <v>17</v>
      </c>
    </row>
    <row r="44" spans="1:14" ht="30" x14ac:dyDescent="0.25">
      <c r="A44" s="62" t="s">
        <v>67</v>
      </c>
      <c r="B44" s="34">
        <v>18</v>
      </c>
      <c r="C44" s="34">
        <v>37</v>
      </c>
      <c r="D44" s="35">
        <f>700/23</f>
        <v>30.434782608695652</v>
      </c>
      <c r="E44" s="34">
        <v>41</v>
      </c>
      <c r="F44" s="34">
        <v>24</v>
      </c>
      <c r="G44" s="35">
        <f>150/22</f>
        <v>6.8181818181818183</v>
      </c>
      <c r="H44" s="35">
        <v>3</v>
      </c>
      <c r="I44" s="35">
        <f>130/23</f>
        <v>5.6521739130434785</v>
      </c>
      <c r="J44" s="32">
        <v>39</v>
      </c>
      <c r="K44" s="3">
        <v>39</v>
      </c>
      <c r="L44" s="36">
        <f>631/18</f>
        <v>35.055555555555557</v>
      </c>
      <c r="M44" s="36">
        <f>485/22</f>
        <v>22.045454545454547</v>
      </c>
    </row>
    <row r="45" spans="1:14" ht="30" x14ac:dyDescent="0.25">
      <c r="A45" s="62" t="s">
        <v>68</v>
      </c>
      <c r="B45" s="34">
        <v>26</v>
      </c>
      <c r="C45" s="34">
        <v>51</v>
      </c>
      <c r="D45" s="35">
        <f>1155/23</f>
        <v>50.217391304347828</v>
      </c>
      <c r="E45" s="34">
        <v>47</v>
      </c>
      <c r="F45" s="34">
        <v>49</v>
      </c>
      <c r="G45" s="35">
        <f>445/22</f>
        <v>20.227272727272727</v>
      </c>
      <c r="H45" s="35">
        <v>12</v>
      </c>
      <c r="I45" s="35">
        <f>534/23</f>
        <v>23.217391304347824</v>
      </c>
      <c r="J45" s="32">
        <v>45</v>
      </c>
      <c r="K45" s="3">
        <v>51</v>
      </c>
      <c r="L45" s="36">
        <f>743/18</f>
        <v>41.277777777777779</v>
      </c>
      <c r="M45" s="36">
        <f>712/22</f>
        <v>32.363636363636367</v>
      </c>
    </row>
    <row r="46" spans="1:14" ht="45" x14ac:dyDescent="0.25">
      <c r="A46" s="62" t="s">
        <v>108</v>
      </c>
      <c r="B46" s="35">
        <f>997/19</f>
        <v>52.473684210526315</v>
      </c>
      <c r="C46" s="35">
        <f>2297/20</f>
        <v>114.85</v>
      </c>
      <c r="D46" s="35">
        <f>2334/23</f>
        <v>101.47826086956522</v>
      </c>
      <c r="E46" s="35">
        <v>110</v>
      </c>
      <c r="F46" s="35">
        <f>1842/21</f>
        <v>87.714285714285708</v>
      </c>
      <c r="G46" s="35">
        <f>1074/22</f>
        <v>48.81818181818182</v>
      </c>
      <c r="H46" s="35">
        <v>25</v>
      </c>
      <c r="I46" s="34">
        <v>48</v>
      </c>
      <c r="J46" s="33">
        <v>102</v>
      </c>
      <c r="K46" s="36">
        <v>103</v>
      </c>
      <c r="L46" s="3">
        <v>113</v>
      </c>
      <c r="M46" s="36">
        <v>66</v>
      </c>
    </row>
    <row r="47" spans="1:14" x14ac:dyDescent="0.25">
      <c r="A47" s="26" t="s">
        <v>112</v>
      </c>
      <c r="B47" s="26"/>
      <c r="C47" s="26"/>
      <c r="D47" s="78"/>
      <c r="E47" s="26"/>
      <c r="F47" s="26"/>
      <c r="G47" s="26"/>
      <c r="H47" s="26"/>
      <c r="I47" s="26"/>
    </row>
    <row r="49" spans="1:14" ht="21.6" customHeight="1" x14ac:dyDescent="0.3">
      <c r="A49" s="91" t="s">
        <v>21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</row>
    <row r="51" spans="1:14" ht="14.45" customHeight="1" x14ac:dyDescent="0.25">
      <c r="A51" s="93" t="s">
        <v>24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</row>
    <row r="52" spans="1:14" ht="14.45" customHeight="1" x14ac:dyDescent="0.25">
      <c r="A52" s="54"/>
      <c r="B52" s="54" t="s">
        <v>6</v>
      </c>
      <c r="C52" s="54" t="s">
        <v>7</v>
      </c>
      <c r="D52" s="54" t="s">
        <v>8</v>
      </c>
      <c r="E52" s="54" t="s">
        <v>9</v>
      </c>
      <c r="F52" s="54" t="s">
        <v>10</v>
      </c>
      <c r="G52" s="54" t="s">
        <v>11</v>
      </c>
      <c r="H52" s="54" t="s">
        <v>12</v>
      </c>
      <c r="I52" s="54" t="s">
        <v>13</v>
      </c>
      <c r="J52" s="54" t="s">
        <v>14</v>
      </c>
      <c r="K52" s="54" t="s">
        <v>15</v>
      </c>
      <c r="L52" s="54" t="s">
        <v>16</v>
      </c>
      <c r="M52" s="54" t="s">
        <v>17</v>
      </c>
      <c r="N52" s="55" t="s">
        <v>4</v>
      </c>
    </row>
    <row r="53" spans="1:14" x14ac:dyDescent="0.25">
      <c r="A53" s="58" t="s">
        <v>22</v>
      </c>
      <c r="B53" s="3">
        <v>187</v>
      </c>
      <c r="C53" s="3">
        <v>268</v>
      </c>
      <c r="D53" s="3">
        <v>399</v>
      </c>
      <c r="E53" s="16">
        <v>235</v>
      </c>
      <c r="F53" s="15">
        <f>SUM(186+2+2)</f>
        <v>190</v>
      </c>
      <c r="G53" s="15">
        <v>151</v>
      </c>
      <c r="H53" s="15">
        <v>147</v>
      </c>
      <c r="I53" s="15">
        <v>56</v>
      </c>
      <c r="J53" s="15">
        <v>219</v>
      </c>
      <c r="K53" s="15">
        <v>203</v>
      </c>
      <c r="L53" s="15">
        <f>182+4+1</f>
        <v>187</v>
      </c>
      <c r="M53" s="3">
        <v>125</v>
      </c>
      <c r="N53" s="79">
        <f>SUM(B53:M53)</f>
        <v>2367</v>
      </c>
    </row>
    <row r="54" spans="1:14" x14ac:dyDescent="0.25">
      <c r="A54" s="58" t="s">
        <v>23</v>
      </c>
      <c r="B54" s="3">
        <v>81</v>
      </c>
      <c r="C54" s="3">
        <v>107</v>
      </c>
      <c r="D54" s="3">
        <v>147</v>
      </c>
      <c r="E54" s="16">
        <v>153</v>
      </c>
      <c r="F54" s="15">
        <v>111</v>
      </c>
      <c r="G54" s="15">
        <v>56</v>
      </c>
      <c r="H54" s="15">
        <v>60</v>
      </c>
      <c r="I54" s="15">
        <v>36</v>
      </c>
      <c r="J54" s="15">
        <f>147</f>
        <v>147</v>
      </c>
      <c r="K54" s="30">
        <v>95</v>
      </c>
      <c r="L54" s="15">
        <v>107</v>
      </c>
      <c r="M54" s="3">
        <v>66</v>
      </c>
      <c r="N54" s="79">
        <f t="shared" ref="N54:N55" si="4">SUM(B54:M54)</f>
        <v>1166</v>
      </c>
    </row>
    <row r="55" spans="1:14" x14ac:dyDescent="0.25">
      <c r="A55" s="58" t="s">
        <v>97</v>
      </c>
      <c r="B55" s="3">
        <f>128+19</f>
        <v>147</v>
      </c>
      <c r="C55" s="3">
        <v>213</v>
      </c>
      <c r="D55" s="3">
        <v>229</v>
      </c>
      <c r="E55" s="16">
        <v>271</v>
      </c>
      <c r="F55" s="15">
        <f>133+2+48+37</f>
        <v>220</v>
      </c>
      <c r="G55" s="15">
        <v>55</v>
      </c>
      <c r="H55" s="15">
        <v>82</v>
      </c>
      <c r="I55" s="15">
        <v>98</v>
      </c>
      <c r="J55" s="15">
        <f>98+58</f>
        <v>156</v>
      </c>
      <c r="K55" s="30">
        <f>58+58</f>
        <v>116</v>
      </c>
      <c r="L55" s="15">
        <v>263</v>
      </c>
      <c r="M55" s="3">
        <v>167</v>
      </c>
      <c r="N55" s="79">
        <f t="shared" si="4"/>
        <v>2017</v>
      </c>
    </row>
    <row r="56" spans="1:14" x14ac:dyDescent="0.25">
      <c r="A56" s="64" t="s">
        <v>4</v>
      </c>
      <c r="B56" s="79">
        <f t="shared" ref="B56:N56" si="5">SUM(B53:B55)</f>
        <v>415</v>
      </c>
      <c r="C56" s="79">
        <f t="shared" si="5"/>
        <v>588</v>
      </c>
      <c r="D56" s="79">
        <f>SUM(D53:D55)</f>
        <v>775</v>
      </c>
      <c r="E56" s="79">
        <f t="shared" si="5"/>
        <v>659</v>
      </c>
      <c r="F56" s="79">
        <f t="shared" si="5"/>
        <v>521</v>
      </c>
      <c r="G56" s="79">
        <f t="shared" si="5"/>
        <v>262</v>
      </c>
      <c r="H56" s="79">
        <f t="shared" si="5"/>
        <v>289</v>
      </c>
      <c r="I56" s="79">
        <f t="shared" si="5"/>
        <v>190</v>
      </c>
      <c r="J56" s="79">
        <f t="shared" si="5"/>
        <v>522</v>
      </c>
      <c r="K56" s="79">
        <f t="shared" si="5"/>
        <v>414</v>
      </c>
      <c r="L56" s="79">
        <f t="shared" si="5"/>
        <v>557</v>
      </c>
      <c r="M56" s="79">
        <f t="shared" si="5"/>
        <v>358</v>
      </c>
      <c r="N56" s="79">
        <f t="shared" si="5"/>
        <v>5550</v>
      </c>
    </row>
    <row r="57" spans="1:14" s="12" customFormat="1" x14ac:dyDescent="0.25">
      <c r="A57" s="97"/>
      <c r="B57" s="97"/>
      <c r="C57" s="97"/>
      <c r="D57" s="97"/>
      <c r="E57" s="97"/>
      <c r="F57" s="97"/>
      <c r="G57" s="97"/>
      <c r="H57" s="11"/>
      <c r="I57" s="11"/>
      <c r="J57" s="11"/>
      <c r="K57" s="11"/>
      <c r="L57" s="11"/>
      <c r="M57" s="11"/>
      <c r="N57" s="11"/>
    </row>
    <row r="58" spans="1:14" x14ac:dyDescent="0.25">
      <c r="A58" s="96"/>
      <c r="B58" s="96"/>
      <c r="C58" s="96"/>
      <c r="D58" s="96"/>
      <c r="E58" s="96"/>
      <c r="F58" s="96"/>
      <c r="G58" s="96"/>
      <c r="H58" s="96"/>
    </row>
    <row r="59" spans="1:14" x14ac:dyDescent="0.25">
      <c r="A59"/>
    </row>
    <row r="60" spans="1:14" ht="14.45" customHeight="1" x14ac:dyDescent="0.25">
      <c r="A60" s="93" t="s">
        <v>25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</row>
    <row r="61" spans="1:14" ht="14.45" customHeight="1" x14ac:dyDescent="0.25">
      <c r="A61" s="54"/>
      <c r="B61" s="54" t="s">
        <v>6</v>
      </c>
      <c r="C61" s="54" t="s">
        <v>7</v>
      </c>
      <c r="D61" s="54" t="s">
        <v>8</v>
      </c>
      <c r="E61" s="54" t="s">
        <v>9</v>
      </c>
      <c r="F61" s="54" t="s">
        <v>10</v>
      </c>
      <c r="G61" s="54" t="s">
        <v>11</v>
      </c>
      <c r="H61" s="54" t="s">
        <v>12</v>
      </c>
      <c r="I61" s="54" t="s">
        <v>13</v>
      </c>
      <c r="J61" s="54" t="s">
        <v>14</v>
      </c>
      <c r="K61" s="54" t="s">
        <v>15</v>
      </c>
      <c r="L61" s="54" t="s">
        <v>16</v>
      </c>
      <c r="M61" s="54" t="s">
        <v>17</v>
      </c>
      <c r="N61" s="55" t="s">
        <v>4</v>
      </c>
    </row>
    <row r="62" spans="1:14" x14ac:dyDescent="0.25">
      <c r="A62" s="65" t="s">
        <v>120</v>
      </c>
      <c r="B62" s="3">
        <v>9</v>
      </c>
      <c r="C62" s="3">
        <v>27</v>
      </c>
      <c r="D62" s="3">
        <v>17</v>
      </c>
      <c r="E62" s="3">
        <v>13</v>
      </c>
      <c r="F62" s="3">
        <v>14</v>
      </c>
      <c r="G62" s="29">
        <v>11</v>
      </c>
      <c r="H62" s="29">
        <v>10</v>
      </c>
      <c r="I62" s="87">
        <v>16</v>
      </c>
      <c r="J62" s="3">
        <v>5</v>
      </c>
      <c r="K62" s="3">
        <v>15</v>
      </c>
      <c r="L62" s="3">
        <v>17</v>
      </c>
      <c r="M62" s="3">
        <v>10</v>
      </c>
      <c r="N62" s="79">
        <f>SUM(B62:M62)</f>
        <v>164</v>
      </c>
    </row>
    <row r="63" spans="1:14" ht="30" hidden="1" x14ac:dyDescent="0.25">
      <c r="A63" s="65" t="s">
        <v>118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29">
        <v>0</v>
      </c>
      <c r="H63" s="29">
        <v>0</v>
      </c>
      <c r="I63" s="87">
        <v>0</v>
      </c>
      <c r="J63" s="3"/>
      <c r="K63" s="3"/>
      <c r="L63" s="3"/>
      <c r="M63" s="3"/>
      <c r="N63" s="79">
        <f>SUM(B63:M63)</f>
        <v>0</v>
      </c>
    </row>
    <row r="64" spans="1:14" x14ac:dyDescent="0.25">
      <c r="A64" s="65" t="s">
        <v>121</v>
      </c>
      <c r="B64" s="3">
        <v>15</v>
      </c>
      <c r="C64" s="3">
        <v>31</v>
      </c>
      <c r="D64" s="3">
        <v>40</v>
      </c>
      <c r="E64" s="3">
        <v>20</v>
      </c>
      <c r="F64" s="3">
        <v>8</v>
      </c>
      <c r="G64" s="29">
        <v>14</v>
      </c>
      <c r="H64" s="29">
        <v>13</v>
      </c>
      <c r="I64" s="87">
        <v>8</v>
      </c>
      <c r="J64" s="3">
        <v>11</v>
      </c>
      <c r="K64" s="3">
        <v>14</v>
      </c>
      <c r="L64" s="3">
        <v>15</v>
      </c>
      <c r="M64" s="3">
        <v>17</v>
      </c>
      <c r="N64" s="79">
        <f>SUM(B64:M64)</f>
        <v>206</v>
      </c>
    </row>
    <row r="65" spans="1:15" ht="30" hidden="1" x14ac:dyDescent="0.25">
      <c r="A65" s="65" t="s">
        <v>119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29">
        <v>0</v>
      </c>
      <c r="H65" s="29">
        <v>0</v>
      </c>
      <c r="I65" s="87">
        <v>0</v>
      </c>
      <c r="J65" s="3"/>
      <c r="K65" s="3"/>
      <c r="L65" s="3"/>
      <c r="M65" s="3"/>
      <c r="N65" s="79">
        <f>SUM(B65:M65)</f>
        <v>0</v>
      </c>
      <c r="O65" t="s">
        <v>76</v>
      </c>
    </row>
    <row r="66" spans="1:15" ht="42.75" x14ac:dyDescent="0.25">
      <c r="A66" s="77" t="s">
        <v>83</v>
      </c>
      <c r="B66" s="79">
        <f>SUM(B62:B65)</f>
        <v>24</v>
      </c>
      <c r="C66" s="79">
        <f>SUM(C62:C65)</f>
        <v>58</v>
      </c>
      <c r="D66" s="79">
        <f>SUM(D62:D65)</f>
        <v>57</v>
      </c>
      <c r="E66" s="79">
        <f>SUM(E62:E65)</f>
        <v>33</v>
      </c>
      <c r="F66" s="79">
        <f>SUM(F62:F65)</f>
        <v>22</v>
      </c>
      <c r="G66" s="79">
        <f t="shared" ref="G66:I66" si="6">SUM(G62:G65)</f>
        <v>25</v>
      </c>
      <c r="H66" s="79">
        <f t="shared" si="6"/>
        <v>23</v>
      </c>
      <c r="I66" s="79">
        <f t="shared" si="6"/>
        <v>24</v>
      </c>
      <c r="J66" s="79">
        <f>SUM(J62:J65)</f>
        <v>16</v>
      </c>
      <c r="K66" s="79">
        <f>SUM(K62:K65)</f>
        <v>29</v>
      </c>
      <c r="L66" s="79">
        <f>SUM(L62:L65)</f>
        <v>32</v>
      </c>
      <c r="M66" s="79">
        <f>SUM(M62:M65)</f>
        <v>27</v>
      </c>
      <c r="N66" s="79">
        <f>SUM(B66:M66)</f>
        <v>370</v>
      </c>
    </row>
    <row r="67" spans="1:15" x14ac:dyDescent="0.25">
      <c r="E67" s="2"/>
    </row>
    <row r="68" spans="1:15" x14ac:dyDescent="0.25">
      <c r="E68" s="2"/>
    </row>
    <row r="69" spans="1:15" x14ac:dyDescent="0.25">
      <c r="E69" s="2"/>
    </row>
  </sheetData>
  <mergeCells count="16">
    <mergeCell ref="A42:M42"/>
    <mergeCell ref="A58:H58"/>
    <mergeCell ref="A60:N60"/>
    <mergeCell ref="A4:N4"/>
    <mergeCell ref="A30:N30"/>
    <mergeCell ref="A37:N37"/>
    <mergeCell ref="A57:G57"/>
    <mergeCell ref="A49:N49"/>
    <mergeCell ref="A51:N51"/>
    <mergeCell ref="B21:D22"/>
    <mergeCell ref="A1:N1"/>
    <mergeCell ref="A2:N2"/>
    <mergeCell ref="A40:I40"/>
    <mergeCell ref="A14:N14"/>
    <mergeCell ref="A25:M25"/>
    <mergeCell ref="L35:M35"/>
  </mergeCells>
  <pageMargins left="0.7" right="0.7" top="0.75" bottom="0.75" header="0.3" footer="0.3"/>
  <pageSetup scale="90" fitToHeight="0" orientation="landscape" cellComments="asDisplayed" horizontalDpi="300" verticalDpi="300" r:id="rId1"/>
  <rowBreaks count="3" manualBreakCount="3">
    <brk id="27" min="15" max="23" man="1"/>
    <brk id="28" max="13" man="1"/>
    <brk id="58" max="13" man="1"/>
  </rowBreaks>
  <ignoredErrors>
    <ignoredError sqref="E23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topLeftCell="A37" workbookViewId="0">
      <selection activeCell="Q40" sqref="Q40"/>
    </sheetView>
  </sheetViews>
  <sheetFormatPr defaultRowHeight="15" x14ac:dyDescent="0.25"/>
  <cols>
    <col min="1" max="1" width="17.140625" style="4" customWidth="1"/>
    <col min="2" max="19" width="7.85546875" customWidth="1"/>
    <col min="26" max="26" width="10.5703125" bestFit="1" customWidth="1"/>
    <col min="27" max="27" width="9.5703125" bestFit="1" customWidth="1"/>
  </cols>
  <sheetData>
    <row r="1" spans="1:14" ht="28.9" customHeight="1" x14ac:dyDescent="0.25">
      <c r="A1" s="90" t="s">
        <v>94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21.6" customHeight="1" x14ac:dyDescent="0.3">
      <c r="A2" s="91" t="s">
        <v>26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4" spans="1:14" ht="14.45" customHeight="1" x14ac:dyDescent="0.25">
      <c r="A4" s="93" t="s">
        <v>71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14.45" customHeight="1" x14ac:dyDescent="0.25">
      <c r="A5" s="56"/>
      <c r="B5" s="54" t="s">
        <v>6</v>
      </c>
      <c r="C5" s="54" t="s">
        <v>7</v>
      </c>
      <c r="D5" s="54" t="s">
        <v>8</v>
      </c>
      <c r="E5" s="54" t="s">
        <v>9</v>
      </c>
      <c r="F5" s="54" t="s">
        <v>10</v>
      </c>
      <c r="G5" s="54" t="s">
        <v>11</v>
      </c>
      <c r="H5" s="54" t="s">
        <v>12</v>
      </c>
      <c r="I5" s="54" t="s">
        <v>13</v>
      </c>
      <c r="J5" s="54" t="s">
        <v>14</v>
      </c>
      <c r="K5" s="54" t="s">
        <v>15</v>
      </c>
      <c r="L5" s="54" t="s">
        <v>16</v>
      </c>
      <c r="M5" s="54" t="s">
        <v>17</v>
      </c>
      <c r="N5" s="55" t="s">
        <v>4</v>
      </c>
    </row>
    <row r="6" spans="1:14" x14ac:dyDescent="0.25">
      <c r="A6" s="59" t="s">
        <v>59</v>
      </c>
      <c r="B6" s="3">
        <v>47</v>
      </c>
      <c r="C6" s="3">
        <v>107</v>
      </c>
      <c r="D6" s="3">
        <v>84</v>
      </c>
      <c r="E6" s="16">
        <v>25</v>
      </c>
      <c r="F6" s="15">
        <v>83</v>
      </c>
      <c r="G6" s="15">
        <v>46</v>
      </c>
      <c r="H6" s="15">
        <v>53</v>
      </c>
      <c r="I6" s="15">
        <v>122</v>
      </c>
      <c r="J6" s="15">
        <v>70</v>
      </c>
      <c r="K6" s="15">
        <v>34</v>
      </c>
      <c r="L6" s="15">
        <v>32</v>
      </c>
      <c r="M6" s="15">
        <v>24</v>
      </c>
      <c r="N6" s="79">
        <f t="shared" ref="N6:N11" si="0">SUM(B6:M6)</f>
        <v>727</v>
      </c>
    </row>
    <row r="7" spans="1:14" x14ac:dyDescent="0.25">
      <c r="A7" s="59" t="s">
        <v>77</v>
      </c>
      <c r="B7" s="3">
        <v>16</v>
      </c>
      <c r="C7" s="3">
        <v>153</v>
      </c>
      <c r="D7" s="3">
        <v>112</v>
      </c>
      <c r="E7" s="16">
        <v>40</v>
      </c>
      <c r="F7" s="15">
        <v>76</v>
      </c>
      <c r="G7" s="15">
        <v>25</v>
      </c>
      <c r="H7" s="15">
        <v>34</v>
      </c>
      <c r="I7" s="15">
        <v>25</v>
      </c>
      <c r="J7" s="15">
        <v>49</v>
      </c>
      <c r="K7" s="15">
        <v>53</v>
      </c>
      <c r="L7" s="15">
        <v>137</v>
      </c>
      <c r="M7" s="15">
        <v>29</v>
      </c>
      <c r="N7" s="79">
        <f t="shared" si="0"/>
        <v>749</v>
      </c>
    </row>
    <row r="8" spans="1:14" x14ac:dyDescent="0.25">
      <c r="A8" s="59" t="s">
        <v>70</v>
      </c>
      <c r="B8" s="3">
        <v>28</v>
      </c>
      <c r="C8" s="3">
        <v>75</v>
      </c>
      <c r="D8" s="3">
        <v>135</v>
      </c>
      <c r="E8" s="16">
        <v>96</v>
      </c>
      <c r="F8" s="15">
        <v>51</v>
      </c>
      <c r="G8" s="15">
        <v>0</v>
      </c>
      <c r="H8" s="15">
        <v>7</v>
      </c>
      <c r="I8" s="15">
        <v>23</v>
      </c>
      <c r="J8" s="15">
        <v>38</v>
      </c>
      <c r="K8" s="15">
        <v>40</v>
      </c>
      <c r="L8" s="15">
        <v>85</v>
      </c>
      <c r="M8" s="15">
        <v>66</v>
      </c>
      <c r="N8" s="79">
        <f t="shared" si="0"/>
        <v>644</v>
      </c>
    </row>
    <row r="9" spans="1:14" x14ac:dyDescent="0.25">
      <c r="A9" s="59" t="s">
        <v>60</v>
      </c>
      <c r="B9" s="3">
        <v>499</v>
      </c>
      <c r="C9" s="3">
        <v>1021</v>
      </c>
      <c r="D9" s="3">
        <v>1155</v>
      </c>
      <c r="E9" s="16">
        <v>981</v>
      </c>
      <c r="F9" s="15">
        <v>1020</v>
      </c>
      <c r="G9" s="15">
        <v>445</v>
      </c>
      <c r="H9" s="15">
        <v>243</v>
      </c>
      <c r="I9" s="15">
        <v>534</v>
      </c>
      <c r="J9" s="15">
        <v>984</v>
      </c>
      <c r="K9" s="15">
        <v>974</v>
      </c>
      <c r="L9" s="15">
        <v>743</v>
      </c>
      <c r="M9" s="15">
        <v>712</v>
      </c>
      <c r="N9" s="79">
        <f t="shared" si="0"/>
        <v>9311</v>
      </c>
    </row>
    <row r="10" spans="1:14" x14ac:dyDescent="0.25">
      <c r="A10" s="59" t="s">
        <v>61</v>
      </c>
      <c r="B10" s="3">
        <v>334</v>
      </c>
      <c r="C10" s="3">
        <v>737</v>
      </c>
      <c r="D10" s="3">
        <v>700</v>
      </c>
      <c r="E10" s="16">
        <v>870</v>
      </c>
      <c r="F10" s="15">
        <v>513</v>
      </c>
      <c r="G10" s="15">
        <v>150</v>
      </c>
      <c r="H10" s="15">
        <v>65</v>
      </c>
      <c r="I10" s="15">
        <v>130</v>
      </c>
      <c r="J10" s="15">
        <v>859</v>
      </c>
      <c r="K10" s="15">
        <v>748</v>
      </c>
      <c r="L10" s="15">
        <v>631</v>
      </c>
      <c r="M10" s="15">
        <v>485</v>
      </c>
      <c r="N10" s="79">
        <f t="shared" si="0"/>
        <v>6222</v>
      </c>
    </row>
    <row r="11" spans="1:14" x14ac:dyDescent="0.25">
      <c r="A11" s="59" t="s">
        <v>104</v>
      </c>
      <c r="B11" s="3">
        <v>73</v>
      </c>
      <c r="C11" s="3">
        <v>204</v>
      </c>
      <c r="D11" s="3">
        <v>148</v>
      </c>
      <c r="E11" s="16">
        <v>293</v>
      </c>
      <c r="F11" s="15">
        <v>99</v>
      </c>
      <c r="G11" s="15">
        <v>91</v>
      </c>
      <c r="H11" s="15">
        <v>96</v>
      </c>
      <c r="I11" s="15">
        <v>260</v>
      </c>
      <c r="J11" s="15">
        <v>82</v>
      </c>
      <c r="K11" s="15">
        <v>113</v>
      </c>
      <c r="L11" s="15">
        <v>91</v>
      </c>
      <c r="M11" s="15">
        <v>136</v>
      </c>
      <c r="N11" s="79">
        <f t="shared" si="0"/>
        <v>1686</v>
      </c>
    </row>
    <row r="12" spans="1:14" ht="25.5" x14ac:dyDescent="0.25">
      <c r="A12" s="66" t="s">
        <v>78</v>
      </c>
      <c r="B12" s="79">
        <f>SUM(B6:B8)</f>
        <v>91</v>
      </c>
      <c r="C12" s="79">
        <f>SUM(C6:C8)</f>
        <v>335</v>
      </c>
      <c r="D12" s="79">
        <f>SUM(D6:D8)</f>
        <v>331</v>
      </c>
      <c r="E12" s="79">
        <f>SUM(E6:E8)</f>
        <v>161</v>
      </c>
      <c r="F12" s="79">
        <f t="shared" ref="F12" si="1">SUM(F6:F8)</f>
        <v>210</v>
      </c>
      <c r="G12" s="79">
        <f t="shared" ref="G12:L12" si="2">SUM(G6:G8)</f>
        <v>71</v>
      </c>
      <c r="H12" s="79">
        <f t="shared" si="2"/>
        <v>94</v>
      </c>
      <c r="I12" s="79">
        <f t="shared" si="2"/>
        <v>170</v>
      </c>
      <c r="J12" s="79">
        <f t="shared" si="2"/>
        <v>157</v>
      </c>
      <c r="K12" s="79">
        <f t="shared" si="2"/>
        <v>127</v>
      </c>
      <c r="L12" s="79">
        <f t="shared" si="2"/>
        <v>254</v>
      </c>
      <c r="M12" s="79">
        <f>SUM(M6:M8)</f>
        <v>119</v>
      </c>
      <c r="N12" s="79">
        <f>SUM(N6:N7)</f>
        <v>1476</v>
      </c>
    </row>
    <row r="13" spans="1:14" ht="15.6" customHeight="1" x14ac:dyDescent="0.25">
      <c r="A13" s="67" t="s">
        <v>98</v>
      </c>
      <c r="B13" s="79">
        <f>SUM(B6:B11)</f>
        <v>997</v>
      </c>
      <c r="C13" s="79">
        <f>SUM(C6:C11)</f>
        <v>2297</v>
      </c>
      <c r="D13" s="79">
        <f>SUM(D6:D11)</f>
        <v>2334</v>
      </c>
      <c r="E13" s="79">
        <f>SUM(E6:E11)</f>
        <v>2305</v>
      </c>
      <c r="F13" s="79">
        <f t="shared" ref="F13" si="3">SUM(F6:F10)</f>
        <v>1743</v>
      </c>
      <c r="G13" s="79">
        <f t="shared" ref="G13:L13" si="4">SUM(G6:G11)</f>
        <v>757</v>
      </c>
      <c r="H13" s="79">
        <f t="shared" si="4"/>
        <v>498</v>
      </c>
      <c r="I13" s="79">
        <f t="shared" si="4"/>
        <v>1094</v>
      </c>
      <c r="J13" s="79">
        <f t="shared" si="4"/>
        <v>2082</v>
      </c>
      <c r="K13" s="79">
        <f t="shared" si="4"/>
        <v>1962</v>
      </c>
      <c r="L13" s="79">
        <f t="shared" si="4"/>
        <v>1719</v>
      </c>
      <c r="M13" s="79">
        <f>SUM(M6:M11)</f>
        <v>1452</v>
      </c>
      <c r="N13" s="79">
        <f>SUM(N6:N10)</f>
        <v>17653</v>
      </c>
    </row>
    <row r="14" spans="1:14" ht="33.6" customHeight="1" x14ac:dyDescent="0.25">
      <c r="A14" s="109" t="s">
        <v>99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</row>
    <row r="15" spans="1:14" ht="13.15" customHeight="1" x14ac:dyDescent="0.25">
      <c r="A15" s="53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ht="19.149999999999999" customHeight="1" x14ac:dyDescent="0.25">
      <c r="A16" s="71" t="s">
        <v>74</v>
      </c>
      <c r="B16" s="71"/>
      <c r="C16" s="71"/>
      <c r="D16" s="71"/>
      <c r="E16" s="71"/>
      <c r="F16" s="71"/>
    </row>
    <row r="17" spans="1:17" ht="34.9" customHeight="1" x14ac:dyDescent="0.25">
      <c r="A17" s="104" t="s">
        <v>93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</row>
    <row r="18" spans="1:17" ht="14.45" customHeight="1" x14ac:dyDescent="0.25">
      <c r="A18" s="56"/>
      <c r="B18" s="54" t="s">
        <v>6</v>
      </c>
      <c r="C18" s="54" t="s">
        <v>7</v>
      </c>
      <c r="D18" s="54" t="s">
        <v>8</v>
      </c>
      <c r="E18" s="54" t="s">
        <v>9</v>
      </c>
      <c r="F18" s="54" t="s">
        <v>10</v>
      </c>
      <c r="G18" s="54" t="s">
        <v>11</v>
      </c>
      <c r="H18" s="54" t="s">
        <v>12</v>
      </c>
      <c r="I18" s="54" t="s">
        <v>13</v>
      </c>
      <c r="J18" s="54" t="s">
        <v>14</v>
      </c>
      <c r="K18" s="54" t="s">
        <v>15</v>
      </c>
      <c r="L18" s="54" t="s">
        <v>16</v>
      </c>
      <c r="M18" s="54" t="s">
        <v>17</v>
      </c>
      <c r="N18" s="55" t="s">
        <v>4</v>
      </c>
    </row>
    <row r="19" spans="1:17" x14ac:dyDescent="0.25">
      <c r="A19" s="59" t="s">
        <v>53</v>
      </c>
      <c r="B19" s="3">
        <v>1314</v>
      </c>
      <c r="C19" s="3">
        <v>495</v>
      </c>
      <c r="D19" s="3">
        <v>463</v>
      </c>
      <c r="E19" s="16">
        <v>256</v>
      </c>
      <c r="F19" s="15">
        <v>397</v>
      </c>
      <c r="G19" s="15">
        <v>250</v>
      </c>
      <c r="H19" s="15">
        <v>165</v>
      </c>
      <c r="I19" s="15">
        <v>301</v>
      </c>
      <c r="J19" s="15">
        <v>224</v>
      </c>
      <c r="K19" s="15">
        <v>376</v>
      </c>
      <c r="L19" s="15">
        <v>611</v>
      </c>
      <c r="M19" s="15">
        <v>295</v>
      </c>
      <c r="N19" s="79">
        <f>SUM(B19:M19)</f>
        <v>5147</v>
      </c>
    </row>
    <row r="20" spans="1:17" x14ac:dyDescent="0.25">
      <c r="A20" s="68" t="s">
        <v>54</v>
      </c>
      <c r="B20" s="13">
        <v>789</v>
      </c>
      <c r="C20" s="13">
        <v>256</v>
      </c>
      <c r="D20" s="13">
        <v>225</v>
      </c>
      <c r="E20" s="21">
        <v>165</v>
      </c>
      <c r="F20" s="23">
        <v>260</v>
      </c>
      <c r="G20" s="23">
        <v>190</v>
      </c>
      <c r="H20" s="23">
        <v>101</v>
      </c>
      <c r="I20" s="23">
        <v>161</v>
      </c>
      <c r="J20" s="23">
        <v>113</v>
      </c>
      <c r="K20" s="23">
        <v>163</v>
      </c>
      <c r="L20" s="23">
        <v>286</v>
      </c>
      <c r="M20" s="23">
        <v>129</v>
      </c>
      <c r="N20" s="82">
        <f>SUM(B20:M20)</f>
        <v>2838</v>
      </c>
    </row>
    <row r="21" spans="1:17" x14ac:dyDescent="0.25">
      <c r="A21" s="60" t="s">
        <v>84</v>
      </c>
      <c r="B21" s="42">
        <v>1.67</v>
      </c>
      <c r="C21" s="42">
        <v>1.9</v>
      </c>
      <c r="D21" s="42">
        <v>2.06</v>
      </c>
      <c r="E21" s="43">
        <v>1.55</v>
      </c>
      <c r="F21" s="44">
        <v>1.53</v>
      </c>
      <c r="G21" s="44">
        <v>1.32</v>
      </c>
      <c r="H21" s="44">
        <v>1.63</v>
      </c>
      <c r="I21" s="44">
        <v>1.87</v>
      </c>
      <c r="J21" s="44">
        <v>1.98</v>
      </c>
      <c r="K21" s="44">
        <v>2.31</v>
      </c>
      <c r="L21" s="41">
        <v>2.14</v>
      </c>
      <c r="M21" s="23">
        <v>2.29</v>
      </c>
      <c r="N21" s="83">
        <f>AVERAGE(B21:M21)</f>
        <v>1.8541666666666667</v>
      </c>
      <c r="O21" s="28" t="s">
        <v>69</v>
      </c>
    </row>
    <row r="22" spans="1:17" x14ac:dyDescent="0.25">
      <c r="A22" s="66" t="s">
        <v>75</v>
      </c>
      <c r="B22" s="38">
        <v>659</v>
      </c>
      <c r="C22" s="38">
        <v>216</v>
      </c>
      <c r="D22" s="38">
        <v>179</v>
      </c>
      <c r="E22" s="39">
        <v>145</v>
      </c>
      <c r="F22" s="37">
        <v>237</v>
      </c>
      <c r="G22" s="37">
        <v>179</v>
      </c>
      <c r="H22" s="37">
        <v>97</v>
      </c>
      <c r="I22" s="37">
        <v>153</v>
      </c>
      <c r="J22" s="37">
        <v>105</v>
      </c>
      <c r="K22" s="37">
        <v>151</v>
      </c>
      <c r="L22" s="15">
        <v>175</v>
      </c>
      <c r="M22" s="50">
        <v>91</v>
      </c>
      <c r="N22" s="84">
        <f>SUM(B22:M22)</f>
        <v>2387</v>
      </c>
      <c r="O22" s="28"/>
    </row>
    <row r="23" spans="1:17" ht="21" customHeight="1" x14ac:dyDescent="0.25">
      <c r="A23" s="66" t="s">
        <v>85</v>
      </c>
      <c r="B23" s="45">
        <v>0.78</v>
      </c>
      <c r="C23" s="45">
        <v>0.78</v>
      </c>
      <c r="D23" s="45">
        <v>0.72</v>
      </c>
      <c r="E23" s="48">
        <v>0.8</v>
      </c>
      <c r="F23" s="46">
        <v>0.86</v>
      </c>
      <c r="G23" s="46">
        <v>0.91</v>
      </c>
      <c r="H23" s="46">
        <v>0.94</v>
      </c>
      <c r="I23" s="46">
        <v>0.94</v>
      </c>
      <c r="J23" s="46">
        <v>0.92</v>
      </c>
      <c r="K23" s="46">
        <v>0.91</v>
      </c>
      <c r="L23" s="47">
        <v>0.6</v>
      </c>
      <c r="M23" s="49">
        <v>0.65</v>
      </c>
      <c r="N23" s="85">
        <f>AVERAGE(B23:M23)</f>
        <v>0.81749999999999989</v>
      </c>
      <c r="O23" s="28" t="s">
        <v>69</v>
      </c>
    </row>
    <row r="24" spans="1:17" x14ac:dyDescent="0.25">
      <c r="A24" s="66" t="s">
        <v>55</v>
      </c>
      <c r="B24" s="14">
        <v>5.9722222222222225E-2</v>
      </c>
      <c r="C24" s="14">
        <v>6.458333333333334E-2</v>
      </c>
      <c r="D24" s="14">
        <v>5.8333333333333327E-2</v>
      </c>
      <c r="E24" s="22">
        <v>3.0555555555555555E-2</v>
      </c>
      <c r="F24" s="27">
        <v>3.9583333333333331E-2</v>
      </c>
      <c r="G24" s="27">
        <v>2.361111111111111E-2</v>
      </c>
      <c r="H24" s="27">
        <v>3.2638888888888891E-2</v>
      </c>
      <c r="I24" s="27">
        <v>3.0555555555555555E-2</v>
      </c>
      <c r="J24" s="27">
        <v>7.2222222222222229E-2</v>
      </c>
      <c r="K24" s="27">
        <v>5.2777777777777778E-2</v>
      </c>
      <c r="L24" s="27">
        <v>0.10833333333333334</v>
      </c>
      <c r="M24" s="27">
        <v>8.3333333333333329E-2</v>
      </c>
      <c r="N24" s="86">
        <f>AVERAGE(B24:M24)</f>
        <v>5.4687500000000007E-2</v>
      </c>
      <c r="O24" s="28" t="s">
        <v>69</v>
      </c>
    </row>
    <row r="25" spans="1:17" x14ac:dyDescent="0.25">
      <c r="A25"/>
    </row>
    <row r="26" spans="1:17" ht="14.45" customHeight="1" x14ac:dyDescent="0.25">
      <c r="A26" s="108" t="s">
        <v>56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74"/>
      <c r="P26" s="74"/>
      <c r="Q26" s="74"/>
    </row>
    <row r="27" spans="1:17" ht="14.45" customHeight="1" x14ac:dyDescent="0.25">
      <c r="A27" s="56"/>
      <c r="B27" s="54" t="s">
        <v>6</v>
      </c>
      <c r="C27" s="54" t="s">
        <v>7</v>
      </c>
      <c r="D27" s="54" t="s">
        <v>8</v>
      </c>
      <c r="E27" s="54" t="s">
        <v>9</v>
      </c>
      <c r="F27" s="54" t="s">
        <v>10</v>
      </c>
      <c r="G27" s="54" t="s">
        <v>11</v>
      </c>
      <c r="H27" s="54" t="s">
        <v>12</v>
      </c>
      <c r="I27" s="54" t="s">
        <v>13</v>
      </c>
      <c r="J27" s="54" t="s">
        <v>14</v>
      </c>
      <c r="K27" s="54" t="s">
        <v>15</v>
      </c>
      <c r="L27" s="54" t="s">
        <v>16</v>
      </c>
      <c r="M27" s="54" t="s">
        <v>17</v>
      </c>
      <c r="N27" s="55" t="s">
        <v>4</v>
      </c>
      <c r="O27" s="75"/>
      <c r="P27" s="75"/>
      <c r="Q27" s="74"/>
    </row>
    <row r="28" spans="1:17" x14ac:dyDescent="0.25">
      <c r="A28" s="60" t="s">
        <v>103</v>
      </c>
      <c r="B28" s="15">
        <v>19</v>
      </c>
      <c r="C28" s="15">
        <v>35</v>
      </c>
      <c r="D28" s="15">
        <v>14</v>
      </c>
      <c r="E28" s="16">
        <v>26</v>
      </c>
      <c r="F28" s="30">
        <v>4</v>
      </c>
      <c r="G28" s="15">
        <v>55</v>
      </c>
      <c r="H28" s="15">
        <v>1</v>
      </c>
      <c r="I28" s="15">
        <v>8</v>
      </c>
      <c r="J28" s="113">
        <v>102</v>
      </c>
      <c r="K28" s="114"/>
      <c r="L28" s="113">
        <v>16</v>
      </c>
      <c r="M28" s="114"/>
      <c r="N28" s="79">
        <f>SUM(B28:M28)</f>
        <v>280</v>
      </c>
      <c r="O28" s="76"/>
      <c r="P28" s="76"/>
      <c r="Q28" s="74"/>
    </row>
    <row r="29" spans="1:17" x14ac:dyDescent="0.25">
      <c r="A29"/>
      <c r="O29" s="74"/>
      <c r="P29" s="74"/>
      <c r="Q29" s="74"/>
    </row>
    <row r="30" spans="1:17" ht="21.6" customHeight="1" x14ac:dyDescent="0.3">
      <c r="A30" s="91" t="s">
        <v>37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</row>
    <row r="31" spans="1:17" ht="7.15" customHeight="1" x14ac:dyDescent="0.25">
      <c r="A31"/>
    </row>
    <row r="32" spans="1:17" x14ac:dyDescent="0.25">
      <c r="A32" s="106" t="s">
        <v>0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</row>
    <row r="33" spans="1:14" x14ac:dyDescent="0.25">
      <c r="A33" s="57"/>
      <c r="B33" s="57" t="s">
        <v>6</v>
      </c>
      <c r="C33" s="57" t="s">
        <v>7</v>
      </c>
      <c r="D33" s="57" t="s">
        <v>29</v>
      </c>
      <c r="E33" s="57" t="s">
        <v>30</v>
      </c>
      <c r="F33" s="57" t="s">
        <v>27</v>
      </c>
      <c r="G33" s="57" t="s">
        <v>31</v>
      </c>
      <c r="H33" s="57" t="s">
        <v>28</v>
      </c>
      <c r="I33" s="57" t="s">
        <v>32</v>
      </c>
      <c r="J33" s="57" t="s">
        <v>33</v>
      </c>
      <c r="K33" s="57" t="s">
        <v>34</v>
      </c>
      <c r="L33" s="57" t="s">
        <v>16</v>
      </c>
      <c r="M33" s="57" t="s">
        <v>35</v>
      </c>
      <c r="N33" s="55" t="s">
        <v>36</v>
      </c>
    </row>
    <row r="34" spans="1:14" ht="28.9" customHeight="1" x14ac:dyDescent="0.25">
      <c r="A34" s="65" t="s">
        <v>1</v>
      </c>
      <c r="B34" s="5">
        <v>37</v>
      </c>
      <c r="C34" s="5">
        <v>14</v>
      </c>
      <c r="D34" s="3">
        <v>23</v>
      </c>
      <c r="E34" s="3">
        <v>50</v>
      </c>
      <c r="F34" s="3">
        <v>4</v>
      </c>
      <c r="G34" s="29">
        <v>30</v>
      </c>
      <c r="H34" s="87">
        <v>41</v>
      </c>
      <c r="I34" s="29">
        <v>1</v>
      </c>
      <c r="J34" s="3">
        <v>0</v>
      </c>
      <c r="K34" s="3">
        <v>50</v>
      </c>
      <c r="L34" s="3">
        <v>3</v>
      </c>
      <c r="M34" s="3">
        <v>60</v>
      </c>
      <c r="N34" s="79">
        <f t="shared" ref="N34:N40" si="5">SUM(B34:M34)</f>
        <v>313</v>
      </c>
    </row>
    <row r="35" spans="1:14" ht="30" x14ac:dyDescent="0.25">
      <c r="A35" s="65" t="s">
        <v>2</v>
      </c>
      <c r="B35" s="5">
        <v>7</v>
      </c>
      <c r="C35" s="5">
        <v>7</v>
      </c>
      <c r="D35" s="3">
        <v>3</v>
      </c>
      <c r="E35" s="3">
        <v>0</v>
      </c>
      <c r="F35" s="3">
        <v>8</v>
      </c>
      <c r="G35" s="29">
        <v>5</v>
      </c>
      <c r="H35" s="87">
        <v>1</v>
      </c>
      <c r="I35" s="29">
        <v>2</v>
      </c>
      <c r="J35" s="3">
        <v>1</v>
      </c>
      <c r="K35" s="3">
        <v>2</v>
      </c>
      <c r="L35" s="3">
        <v>9</v>
      </c>
      <c r="M35" s="3">
        <v>3</v>
      </c>
      <c r="N35" s="79">
        <f t="shared" si="5"/>
        <v>48</v>
      </c>
    </row>
    <row r="36" spans="1:14" ht="28.5" customHeight="1" x14ac:dyDescent="0.25">
      <c r="A36" s="65" t="s">
        <v>3</v>
      </c>
      <c r="B36" s="5">
        <v>5</v>
      </c>
      <c r="C36" s="5">
        <v>7</v>
      </c>
      <c r="D36" s="3">
        <v>5</v>
      </c>
      <c r="E36" s="3">
        <v>5</v>
      </c>
      <c r="F36" s="3">
        <v>6</v>
      </c>
      <c r="G36" s="29">
        <v>8</v>
      </c>
      <c r="H36" s="87">
        <v>7</v>
      </c>
      <c r="I36" s="29">
        <v>4</v>
      </c>
      <c r="J36" s="3">
        <v>1</v>
      </c>
      <c r="K36" s="3">
        <v>1</v>
      </c>
      <c r="L36" s="3">
        <v>4</v>
      </c>
      <c r="M36" s="3">
        <v>1</v>
      </c>
      <c r="N36" s="79">
        <f t="shared" si="5"/>
        <v>54</v>
      </c>
    </row>
    <row r="37" spans="1:14" x14ac:dyDescent="0.25">
      <c r="A37" s="65" t="s">
        <v>64</v>
      </c>
      <c r="B37" s="5">
        <v>0</v>
      </c>
      <c r="C37" s="5">
        <v>0</v>
      </c>
      <c r="D37" s="3">
        <v>0</v>
      </c>
      <c r="E37" s="3">
        <v>71</v>
      </c>
      <c r="F37" s="3">
        <v>3</v>
      </c>
      <c r="G37" s="29">
        <v>0</v>
      </c>
      <c r="H37" s="87">
        <v>0</v>
      </c>
      <c r="I37" s="29">
        <v>0</v>
      </c>
      <c r="J37" s="3">
        <v>0</v>
      </c>
      <c r="K37" s="3">
        <v>20</v>
      </c>
      <c r="L37" s="3">
        <v>0</v>
      </c>
      <c r="M37" s="3">
        <v>0</v>
      </c>
      <c r="N37" s="79">
        <f t="shared" si="5"/>
        <v>94</v>
      </c>
    </row>
    <row r="38" spans="1:14" x14ac:dyDescent="0.25">
      <c r="A38" s="65" t="s">
        <v>65</v>
      </c>
      <c r="B38" s="5">
        <v>0</v>
      </c>
      <c r="C38" s="5">
        <v>8</v>
      </c>
      <c r="D38" s="3">
        <v>0</v>
      </c>
      <c r="E38" s="3">
        <v>0</v>
      </c>
      <c r="F38" s="3">
        <v>0</v>
      </c>
      <c r="G38" s="29">
        <v>0</v>
      </c>
      <c r="H38" s="87">
        <v>0</v>
      </c>
      <c r="I38" s="29">
        <v>0</v>
      </c>
      <c r="J38" s="3">
        <v>0</v>
      </c>
      <c r="K38" s="3">
        <v>0</v>
      </c>
      <c r="L38" s="3">
        <v>0</v>
      </c>
      <c r="M38" s="3">
        <v>0</v>
      </c>
      <c r="N38" s="79">
        <f t="shared" si="5"/>
        <v>8</v>
      </c>
    </row>
    <row r="39" spans="1:14" ht="30" x14ac:dyDescent="0.25">
      <c r="A39" s="65" t="s">
        <v>80</v>
      </c>
      <c r="B39" s="5">
        <v>0</v>
      </c>
      <c r="C39" s="5">
        <v>245</v>
      </c>
      <c r="D39" s="5">
        <v>0</v>
      </c>
      <c r="E39" s="5">
        <v>46</v>
      </c>
      <c r="F39" s="5">
        <v>0</v>
      </c>
      <c r="G39" s="5">
        <v>0</v>
      </c>
      <c r="H39" s="87">
        <v>0</v>
      </c>
      <c r="I39" s="5">
        <v>0</v>
      </c>
      <c r="J39" s="5">
        <v>63</v>
      </c>
      <c r="K39" s="5">
        <v>6</v>
      </c>
      <c r="L39" s="3">
        <v>0</v>
      </c>
      <c r="M39" s="3">
        <v>9</v>
      </c>
      <c r="N39" s="79">
        <f t="shared" si="5"/>
        <v>369</v>
      </c>
    </row>
    <row r="40" spans="1:14" x14ac:dyDescent="0.25">
      <c r="A40" s="65" t="s">
        <v>81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87">
        <v>0</v>
      </c>
      <c r="I40" s="5">
        <v>0</v>
      </c>
      <c r="J40" s="5">
        <v>0</v>
      </c>
      <c r="K40" s="5">
        <v>0</v>
      </c>
      <c r="L40" s="3">
        <v>0</v>
      </c>
      <c r="M40" s="3">
        <v>0</v>
      </c>
      <c r="N40" s="79">
        <f t="shared" si="5"/>
        <v>0</v>
      </c>
    </row>
    <row r="41" spans="1:14" ht="30" x14ac:dyDescent="0.25">
      <c r="A41" s="65" t="s">
        <v>82</v>
      </c>
      <c r="B41" s="5">
        <v>0</v>
      </c>
      <c r="C41" s="5">
        <v>0</v>
      </c>
      <c r="D41" s="5">
        <v>0</v>
      </c>
      <c r="E41" s="5">
        <v>1</v>
      </c>
      <c r="F41" s="5">
        <v>0</v>
      </c>
      <c r="G41" s="5">
        <v>0</v>
      </c>
      <c r="H41" s="87">
        <v>4</v>
      </c>
      <c r="I41" s="5">
        <v>2</v>
      </c>
      <c r="J41" s="5">
        <v>1</v>
      </c>
      <c r="K41" s="5">
        <v>1</v>
      </c>
      <c r="L41" s="3">
        <v>0</v>
      </c>
      <c r="M41" s="3">
        <v>0</v>
      </c>
      <c r="N41" s="79">
        <f>SUM(B41:M41)</f>
        <v>9</v>
      </c>
    </row>
    <row r="42" spans="1:14" ht="30" x14ac:dyDescent="0.25">
      <c r="A42" s="65" t="s">
        <v>115</v>
      </c>
      <c r="B42" s="110" t="s">
        <v>117</v>
      </c>
      <c r="C42" s="111"/>
      <c r="D42" s="111"/>
      <c r="E42" s="111"/>
      <c r="F42" s="111"/>
      <c r="G42" s="112"/>
      <c r="H42" s="87">
        <v>7</v>
      </c>
      <c r="I42" s="5">
        <v>146</v>
      </c>
      <c r="J42" s="5">
        <v>9</v>
      </c>
      <c r="K42" s="5">
        <v>24</v>
      </c>
      <c r="L42" s="3">
        <v>3</v>
      </c>
      <c r="M42" s="3">
        <v>0</v>
      </c>
      <c r="N42" s="79">
        <f>SUM(H42:M42)</f>
        <v>189</v>
      </c>
    </row>
    <row r="43" spans="1:14" ht="23.25" customHeight="1" x14ac:dyDescent="0.25">
      <c r="A43" s="62" t="s">
        <v>36</v>
      </c>
      <c r="B43" s="79">
        <f t="shared" ref="B43:G43" si="6">SUM(B34:B41)</f>
        <v>49</v>
      </c>
      <c r="C43" s="79">
        <f t="shared" si="6"/>
        <v>281</v>
      </c>
      <c r="D43" s="79">
        <f t="shared" si="6"/>
        <v>31</v>
      </c>
      <c r="E43" s="79">
        <f t="shared" si="6"/>
        <v>173</v>
      </c>
      <c r="F43" s="79">
        <f t="shared" si="6"/>
        <v>21</v>
      </c>
      <c r="G43" s="79">
        <f t="shared" si="6"/>
        <v>43</v>
      </c>
      <c r="H43" s="79">
        <f t="shared" ref="H43:N43" si="7">SUM(H34:H42)</f>
        <v>60</v>
      </c>
      <c r="I43" s="79">
        <f t="shared" si="7"/>
        <v>155</v>
      </c>
      <c r="J43" s="79">
        <f t="shared" si="7"/>
        <v>75</v>
      </c>
      <c r="K43" s="79">
        <f t="shared" si="7"/>
        <v>104</v>
      </c>
      <c r="L43" s="79">
        <f t="shared" si="7"/>
        <v>19</v>
      </c>
      <c r="M43" s="79">
        <f t="shared" si="7"/>
        <v>73</v>
      </c>
      <c r="N43" s="79">
        <f t="shared" si="7"/>
        <v>1084</v>
      </c>
    </row>
    <row r="46" spans="1:14" ht="28.9" customHeight="1" x14ac:dyDescent="0.25">
      <c r="A46" s="105" t="s">
        <v>87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</row>
    <row r="47" spans="1:14" x14ac:dyDescent="0.25">
      <c r="A47" s="51" t="s">
        <v>92</v>
      </c>
    </row>
    <row r="48" spans="1:14" x14ac:dyDescent="0.25">
      <c r="A48" s="51" t="s">
        <v>86</v>
      </c>
    </row>
    <row r="49" spans="1:1" x14ac:dyDescent="0.25">
      <c r="A49" s="51" t="s">
        <v>91</v>
      </c>
    </row>
    <row r="50" spans="1:1" x14ac:dyDescent="0.25">
      <c r="A50" s="51" t="s">
        <v>90</v>
      </c>
    </row>
    <row r="51" spans="1:1" x14ac:dyDescent="0.25">
      <c r="A51" s="51" t="s">
        <v>89</v>
      </c>
    </row>
    <row r="52" spans="1:1" x14ac:dyDescent="0.25">
      <c r="A52" s="51" t="s">
        <v>88</v>
      </c>
    </row>
  </sheetData>
  <mergeCells count="12">
    <mergeCell ref="A1:N1"/>
    <mergeCell ref="A2:N2"/>
    <mergeCell ref="A4:N4"/>
    <mergeCell ref="A17:N17"/>
    <mergeCell ref="A46:N46"/>
    <mergeCell ref="A32:N32"/>
    <mergeCell ref="A30:N30"/>
    <mergeCell ref="A26:N26"/>
    <mergeCell ref="A14:N14"/>
    <mergeCell ref="B42:G42"/>
    <mergeCell ref="J28:K28"/>
    <mergeCell ref="L28:M28"/>
  </mergeCells>
  <pageMargins left="0.7" right="0.7" top="0.75" bottom="0.75" header="0.3" footer="0.3"/>
  <pageSetup scale="89" fitToHeight="0" orientation="landscape" cellComments="asDisplayed" horizontalDpi="300" verticalDpi="300" r:id="rId1"/>
  <rowBreaks count="1" manualBreakCount="1">
    <brk id="28" max="15" man="1"/>
  </rowBreaks>
  <ignoredErrors>
    <ignoredError sqref="H43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Patron &amp; Circ</vt:lpstr>
      <vt:lpstr>Facility &amp; Collections</vt:lpstr>
      <vt:lpstr>'Facility &amp; Collections'!Print_Area</vt:lpstr>
      <vt:lpstr>'Patron &amp; Circ'!Print_Area</vt:lpstr>
    </vt:vector>
  </TitlesOfParts>
  <Company>Great Basin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 Basin College</dc:creator>
  <cp:lastModifiedBy>GBC</cp:lastModifiedBy>
  <cp:lastPrinted>2015-10-06T22:41:39Z</cp:lastPrinted>
  <dcterms:created xsi:type="dcterms:W3CDTF">2015-02-24T18:27:53Z</dcterms:created>
  <dcterms:modified xsi:type="dcterms:W3CDTF">2017-01-12T23:48:46Z</dcterms:modified>
</cp:coreProperties>
</file>